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6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louiehart/Documents/University/Second year/Topics in Actuarial/"/>
    </mc:Choice>
  </mc:AlternateContent>
  <xr:revisionPtr revIDLastSave="0" documentId="13_ncr:1_{3B2B22FB-5B02-7641-AD3E-64AD6174DF53}" xr6:coauthVersionLast="47" xr6:coauthVersionMax="47" xr10:uidLastSave="{00000000-0000-0000-0000-000000000000}"/>
  <bookViews>
    <workbookView xWindow="0" yWindow="740" windowWidth="29400" windowHeight="16720" activeTab="1" xr2:uid="{00000000-000D-0000-FFFF-FFFF00000000}"/>
  </bookViews>
  <sheets>
    <sheet name="Data" sheetId="1" r:id="rId1"/>
    <sheet name="Exposure based" sheetId="2" r:id="rId2"/>
    <sheet name="Exposure based IBNR" sheetId="3" r:id="rId3"/>
    <sheet name="Chain Ladder" sheetId="7" r:id="rId4"/>
    <sheet name="Chain Ladder based IBNR" sheetId="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9" l="1"/>
  <c r="M10" i="9"/>
  <c r="N10" i="9" s="1"/>
  <c r="L11" i="9"/>
  <c r="M11" i="9" s="1"/>
  <c r="K12" i="9"/>
  <c r="L12" i="9" s="1"/>
  <c r="J13" i="9"/>
  <c r="K13" i="9"/>
  <c r="L13" i="9"/>
  <c r="N13" i="9" s="1"/>
  <c r="M13" i="9"/>
  <c r="I14" i="9"/>
  <c r="J14" i="9" s="1"/>
  <c r="H15" i="9"/>
  <c r="I15" i="9" s="1"/>
  <c r="G16" i="9"/>
  <c r="H16" i="9" s="1"/>
  <c r="F17" i="9"/>
  <c r="G17" i="9" s="1"/>
  <c r="E18" i="9"/>
  <c r="F18" i="9" s="1"/>
  <c r="E19" i="9"/>
  <c r="F19" i="9" s="1"/>
  <c r="D19" i="9"/>
  <c r="N4" i="9"/>
  <c r="N5" i="9"/>
  <c r="N6" i="9"/>
  <c r="N7" i="9"/>
  <c r="N8" i="9"/>
  <c r="M4" i="9"/>
  <c r="M5" i="9"/>
  <c r="M6" i="9"/>
  <c r="M7" i="9"/>
  <c r="M8" i="9"/>
  <c r="M9" i="9"/>
  <c r="L4" i="9"/>
  <c r="L5" i="9"/>
  <c r="L6" i="9"/>
  <c r="L7" i="9"/>
  <c r="L8" i="9"/>
  <c r="L9" i="9"/>
  <c r="L10" i="9"/>
  <c r="K4" i="9"/>
  <c r="K5" i="9"/>
  <c r="K6" i="9"/>
  <c r="K7" i="9"/>
  <c r="K8" i="9"/>
  <c r="K9" i="9"/>
  <c r="K10" i="9"/>
  <c r="K11" i="9"/>
  <c r="J4" i="9"/>
  <c r="J5" i="9"/>
  <c r="J6" i="9"/>
  <c r="J7" i="9"/>
  <c r="J8" i="9"/>
  <c r="J9" i="9"/>
  <c r="J10" i="9"/>
  <c r="J11" i="9"/>
  <c r="J12" i="9"/>
  <c r="I4" i="9"/>
  <c r="I5" i="9"/>
  <c r="I6" i="9"/>
  <c r="I7" i="9"/>
  <c r="I8" i="9"/>
  <c r="I9" i="9"/>
  <c r="I10" i="9"/>
  <c r="I11" i="9"/>
  <c r="I12" i="9"/>
  <c r="I13" i="9"/>
  <c r="H4" i="9"/>
  <c r="H5" i="9"/>
  <c r="H6" i="9"/>
  <c r="H7" i="9"/>
  <c r="H8" i="9"/>
  <c r="H9" i="9"/>
  <c r="H10" i="9"/>
  <c r="H11" i="9"/>
  <c r="H12" i="9"/>
  <c r="H13" i="9"/>
  <c r="H14" i="9"/>
  <c r="G4" i="9"/>
  <c r="G5" i="9"/>
  <c r="G6" i="9"/>
  <c r="G7" i="9"/>
  <c r="G8" i="9"/>
  <c r="G9" i="9"/>
  <c r="G10" i="9"/>
  <c r="G11" i="9"/>
  <c r="G12" i="9"/>
  <c r="G13" i="9"/>
  <c r="G14" i="9"/>
  <c r="G15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4" i="9"/>
  <c r="E56" i="7"/>
  <c r="F56" i="7"/>
  <c r="G56" i="7"/>
  <c r="H56" i="7"/>
  <c r="I56" i="7"/>
  <c r="J56" i="7"/>
  <c r="K56" i="7"/>
  <c r="L56" i="7"/>
  <c r="M56" i="7"/>
  <c r="N56" i="7"/>
  <c r="D56" i="7"/>
  <c r="C56" i="7"/>
  <c r="N55" i="7"/>
  <c r="D55" i="7"/>
  <c r="E55" i="7"/>
  <c r="F55" i="7"/>
  <c r="G55" i="7"/>
  <c r="H55" i="7"/>
  <c r="I55" i="7"/>
  <c r="J55" i="7"/>
  <c r="K55" i="7"/>
  <c r="L55" i="7"/>
  <c r="M55" i="7"/>
  <c r="C55" i="7"/>
  <c r="B50" i="7"/>
  <c r="B49" i="7"/>
  <c r="B48" i="7"/>
  <c r="B47" i="7"/>
  <c r="B43" i="7"/>
  <c r="B42" i="7"/>
  <c r="H43" i="7"/>
  <c r="I43" i="7"/>
  <c r="J43" i="7"/>
  <c r="K43" i="7"/>
  <c r="L43" i="7"/>
  <c r="G43" i="7"/>
  <c r="G42" i="7"/>
  <c r="H42" i="7"/>
  <c r="I42" i="7"/>
  <c r="J42" i="7"/>
  <c r="K42" i="7"/>
  <c r="L42" i="7"/>
  <c r="H40" i="7"/>
  <c r="I40" i="7"/>
  <c r="J40" i="7"/>
  <c r="K40" i="7"/>
  <c r="L40" i="7"/>
  <c r="G40" i="7"/>
  <c r="D28" i="7"/>
  <c r="E28" i="7"/>
  <c r="F28" i="7"/>
  <c r="G28" i="7"/>
  <c r="H28" i="7"/>
  <c r="I28" i="7"/>
  <c r="J28" i="7"/>
  <c r="K28" i="7"/>
  <c r="L28" i="7"/>
  <c r="M28" i="7"/>
  <c r="N28" i="7"/>
  <c r="O28" i="7"/>
  <c r="C28" i="7"/>
  <c r="D26" i="7"/>
  <c r="E26" i="7"/>
  <c r="F26" i="7"/>
  <c r="G26" i="7"/>
  <c r="H26" i="7"/>
  <c r="I26" i="7"/>
  <c r="J26" i="7"/>
  <c r="K26" i="7"/>
  <c r="L26" i="7"/>
  <c r="C26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C24" i="7"/>
  <c r="Q4" i="7"/>
  <c r="P4" i="7"/>
  <c r="P5" i="7"/>
  <c r="O4" i="7"/>
  <c r="O5" i="7"/>
  <c r="O6" i="7"/>
  <c r="N4" i="7"/>
  <c r="N5" i="7"/>
  <c r="N6" i="7"/>
  <c r="N7" i="7"/>
  <c r="M4" i="7"/>
  <c r="M5" i="7"/>
  <c r="M6" i="7"/>
  <c r="M7" i="7"/>
  <c r="M8" i="7"/>
  <c r="L4" i="7"/>
  <c r="L5" i="7"/>
  <c r="L6" i="7"/>
  <c r="L7" i="7"/>
  <c r="L8" i="7"/>
  <c r="L9" i="7"/>
  <c r="K4" i="7"/>
  <c r="K5" i="7"/>
  <c r="K6" i="7"/>
  <c r="K7" i="7"/>
  <c r="K8" i="7"/>
  <c r="K9" i="7"/>
  <c r="K10" i="7"/>
  <c r="J4" i="7"/>
  <c r="J5" i="7"/>
  <c r="J6" i="7"/>
  <c r="J7" i="7"/>
  <c r="J8" i="7"/>
  <c r="J9" i="7"/>
  <c r="J10" i="7"/>
  <c r="J11" i="7"/>
  <c r="I4" i="7"/>
  <c r="I5" i="7"/>
  <c r="I6" i="7"/>
  <c r="I7" i="7"/>
  <c r="I8" i="7"/>
  <c r="I9" i="7"/>
  <c r="I10" i="7"/>
  <c r="I11" i="7"/>
  <c r="I12" i="7"/>
  <c r="H4" i="7"/>
  <c r="H5" i="7"/>
  <c r="H6" i="7"/>
  <c r="H7" i="7"/>
  <c r="H8" i="7"/>
  <c r="H9" i="7"/>
  <c r="H10" i="7"/>
  <c r="H11" i="7"/>
  <c r="H12" i="7"/>
  <c r="H13" i="7"/>
  <c r="G4" i="7"/>
  <c r="G5" i="7"/>
  <c r="G6" i="7"/>
  <c r="G7" i="7"/>
  <c r="G8" i="7"/>
  <c r="G9" i="7"/>
  <c r="G10" i="7"/>
  <c r="G11" i="7"/>
  <c r="G12" i="7"/>
  <c r="G13" i="7"/>
  <c r="G14" i="7"/>
  <c r="F4" i="7"/>
  <c r="F5" i="7"/>
  <c r="F6" i="7"/>
  <c r="F7" i="7"/>
  <c r="F8" i="7"/>
  <c r="F9" i="7"/>
  <c r="F10" i="7"/>
  <c r="F11" i="7"/>
  <c r="F12" i="7"/>
  <c r="F13" i="7"/>
  <c r="F14" i="7"/>
  <c r="F15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4" i="7"/>
  <c r="O8" i="3"/>
  <c r="N9" i="3"/>
  <c r="O9" i="3"/>
  <c r="M10" i="3"/>
  <c r="N10" i="3"/>
  <c r="O10" i="3"/>
  <c r="L11" i="3"/>
  <c r="M11" i="3"/>
  <c r="N11" i="3"/>
  <c r="O11" i="3"/>
  <c r="K12" i="3"/>
  <c r="L12" i="3"/>
  <c r="M12" i="3"/>
  <c r="N12" i="3"/>
  <c r="O12" i="3"/>
  <c r="J13" i="3"/>
  <c r="K13" i="3"/>
  <c r="L13" i="3"/>
  <c r="M13" i="3"/>
  <c r="N13" i="3"/>
  <c r="O13" i="3"/>
  <c r="I14" i="3"/>
  <c r="J14" i="3"/>
  <c r="K14" i="3"/>
  <c r="L14" i="3"/>
  <c r="M14" i="3"/>
  <c r="N14" i="3"/>
  <c r="O14" i="3"/>
  <c r="H15" i="3"/>
  <c r="I15" i="3"/>
  <c r="J15" i="3"/>
  <c r="K15" i="3"/>
  <c r="L15" i="3"/>
  <c r="M15" i="3"/>
  <c r="N15" i="3"/>
  <c r="O15" i="3"/>
  <c r="G16" i="3"/>
  <c r="H16" i="3"/>
  <c r="I16" i="3"/>
  <c r="J16" i="3"/>
  <c r="K16" i="3"/>
  <c r="L16" i="3"/>
  <c r="M16" i="3"/>
  <c r="N16" i="3"/>
  <c r="O16" i="3"/>
  <c r="F17" i="3"/>
  <c r="G17" i="3"/>
  <c r="H17" i="3"/>
  <c r="I17" i="3"/>
  <c r="J17" i="3"/>
  <c r="K17" i="3"/>
  <c r="L17" i="3"/>
  <c r="M17" i="3"/>
  <c r="N17" i="3"/>
  <c r="O17" i="3"/>
  <c r="E18" i="3"/>
  <c r="F18" i="3"/>
  <c r="G18" i="3"/>
  <c r="H18" i="3"/>
  <c r="I18" i="3"/>
  <c r="J18" i="3"/>
  <c r="K18" i="3"/>
  <c r="L18" i="3"/>
  <c r="M18" i="3"/>
  <c r="N18" i="3"/>
  <c r="O18" i="3"/>
  <c r="E19" i="3"/>
  <c r="F19" i="3"/>
  <c r="G19" i="3"/>
  <c r="H19" i="3"/>
  <c r="I19" i="3"/>
  <c r="J19" i="3"/>
  <c r="K19" i="3"/>
  <c r="L19" i="3"/>
  <c r="M19" i="3"/>
  <c r="N19" i="3"/>
  <c r="O19" i="3"/>
  <c r="D19" i="3"/>
  <c r="O4" i="3"/>
  <c r="O5" i="3"/>
  <c r="O6" i="3"/>
  <c r="O7" i="3"/>
  <c r="N4" i="3"/>
  <c r="N5" i="3"/>
  <c r="N6" i="3"/>
  <c r="N7" i="3"/>
  <c r="N8" i="3"/>
  <c r="M4" i="3"/>
  <c r="M5" i="3"/>
  <c r="M6" i="3"/>
  <c r="M7" i="3"/>
  <c r="M8" i="3"/>
  <c r="M9" i="3"/>
  <c r="L4" i="3"/>
  <c r="L5" i="3"/>
  <c r="L6" i="3"/>
  <c r="L7" i="3"/>
  <c r="L8" i="3"/>
  <c r="L9" i="3"/>
  <c r="L10" i="3"/>
  <c r="K4" i="3"/>
  <c r="K5" i="3"/>
  <c r="K6" i="3"/>
  <c r="K7" i="3"/>
  <c r="K8" i="3"/>
  <c r="K9" i="3"/>
  <c r="K10" i="3"/>
  <c r="K11" i="3"/>
  <c r="J4" i="3"/>
  <c r="J5" i="3"/>
  <c r="J6" i="3"/>
  <c r="J7" i="3"/>
  <c r="J8" i="3"/>
  <c r="J9" i="3"/>
  <c r="J10" i="3"/>
  <c r="J11" i="3"/>
  <c r="J12" i="3"/>
  <c r="I4" i="3"/>
  <c r="I5" i="3"/>
  <c r="I6" i="3"/>
  <c r="I7" i="3"/>
  <c r="I8" i="3"/>
  <c r="I9" i="3"/>
  <c r="I10" i="3"/>
  <c r="I11" i="3"/>
  <c r="I12" i="3"/>
  <c r="I13" i="3"/>
  <c r="H4" i="3"/>
  <c r="H5" i="3"/>
  <c r="H6" i="3"/>
  <c r="H7" i="3"/>
  <c r="H8" i="3"/>
  <c r="H9" i="3"/>
  <c r="H10" i="3"/>
  <c r="H11" i="3"/>
  <c r="H12" i="3"/>
  <c r="H13" i="3"/>
  <c r="H14" i="3"/>
  <c r="G4" i="3"/>
  <c r="G5" i="3"/>
  <c r="G6" i="3"/>
  <c r="G7" i="3"/>
  <c r="G8" i="3"/>
  <c r="G9" i="3"/>
  <c r="G10" i="3"/>
  <c r="G11" i="3"/>
  <c r="G12" i="3"/>
  <c r="G13" i="3"/>
  <c r="G14" i="3"/>
  <c r="G15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C19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4" i="3"/>
  <c r="C48" i="2"/>
  <c r="C47" i="2"/>
  <c r="C46" i="2"/>
  <c r="C43" i="2" a="1"/>
  <c r="C43" i="2" s="1"/>
  <c r="C42" i="2" a="1"/>
  <c r="C42" i="2" s="1"/>
  <c r="K43" i="2"/>
  <c r="L43" i="2"/>
  <c r="M43" i="2"/>
  <c r="N43" i="2"/>
  <c r="J43" i="2"/>
  <c r="K42" i="2" a="1"/>
  <c r="K42" i="2" s="1"/>
  <c r="L42" i="2" a="1"/>
  <c r="L42" i="2" s="1"/>
  <c r="M42" i="2" a="1"/>
  <c r="M42" i="2" s="1"/>
  <c r="N42" i="2" a="1"/>
  <c r="N42" i="2"/>
  <c r="J42" i="2" a="1"/>
  <c r="J42" i="2" s="1"/>
  <c r="K40" i="2"/>
  <c r="L40" i="2"/>
  <c r="M40" i="2"/>
  <c r="J40" i="2"/>
  <c r="D28" i="2" a="1"/>
  <c r="D28" i="2" s="1"/>
  <c r="E28" i="2" a="1"/>
  <c r="E28" i="2" s="1"/>
  <c r="F28" i="2" a="1"/>
  <c r="F28" i="2" s="1"/>
  <c r="G28" i="2" a="1"/>
  <c r="G28" i="2" s="1"/>
  <c r="H28" i="2" a="1"/>
  <c r="H28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N28" i="2" a="1"/>
  <c r="N28" i="2" s="1"/>
  <c r="O28" i="2" a="1"/>
  <c r="O28" i="2" s="1"/>
  <c r="P28" i="2" a="1"/>
  <c r="P28" i="2" s="1"/>
  <c r="C28" i="2" a="1"/>
  <c r="C28" i="2" s="1"/>
  <c r="D26" i="2" a="1"/>
  <c r="D26" i="2" s="1"/>
  <c r="E26" i="2" a="1"/>
  <c r="E26" i="2" s="1"/>
  <c r="F26" i="2" a="1"/>
  <c r="F26" i="2" s="1"/>
  <c r="G26" i="2" a="1"/>
  <c r="G26" i="2" s="1"/>
  <c r="H26" i="2" a="1"/>
  <c r="H26" i="2" s="1"/>
  <c r="I26" i="2" a="1"/>
  <c r="I26" i="2" s="1"/>
  <c r="J26" i="2" a="1"/>
  <c r="J26" i="2" s="1"/>
  <c r="K26" i="2" a="1"/>
  <c r="K26" i="2" s="1"/>
  <c r="L26" i="2" a="1"/>
  <c r="L26" i="2" s="1"/>
  <c r="M26" i="2" a="1"/>
  <c r="M26" i="2" s="1"/>
  <c r="C26" i="2" a="1"/>
  <c r="C26" i="2" s="1"/>
  <c r="D24" i="2" a="1"/>
  <c r="D24" i="2" s="1"/>
  <c r="E24" i="2" a="1"/>
  <c r="E24" i="2" s="1"/>
  <c r="F24" i="2" a="1"/>
  <c r="F24" i="2" s="1"/>
  <c r="G24" i="2" a="1"/>
  <c r="G24" i="2" s="1"/>
  <c r="H24" i="2" a="1"/>
  <c r="H24" i="2" s="1"/>
  <c r="I24" i="2" a="1"/>
  <c r="I24" i="2" s="1"/>
  <c r="J24" i="2" a="1"/>
  <c r="J24" i="2" s="1"/>
  <c r="K24" i="2" a="1"/>
  <c r="K24" i="2" s="1"/>
  <c r="L24" i="2" a="1"/>
  <c r="L24" i="2" s="1"/>
  <c r="M24" i="2" a="1"/>
  <c r="M24" i="2" s="1"/>
  <c r="N24" i="2" a="1"/>
  <c r="N24" i="2" s="1"/>
  <c r="O24" i="2" a="1"/>
  <c r="O24" i="2" s="1"/>
  <c r="P24" i="2" a="1"/>
  <c r="P24" i="2" s="1"/>
  <c r="Q24" i="2" a="1"/>
  <c r="Q24" i="2" s="1"/>
  <c r="R24" i="2" a="1"/>
  <c r="R24" i="2" s="1"/>
  <c r="C24" i="2" a="1"/>
  <c r="C24" i="2" s="1"/>
  <c r="R4" i="2"/>
  <c r="Q4" i="2"/>
  <c r="Q5" i="2"/>
  <c r="P4" i="2"/>
  <c r="P5" i="2"/>
  <c r="P6" i="2"/>
  <c r="O4" i="2"/>
  <c r="O5" i="2"/>
  <c r="O6" i="2"/>
  <c r="O7" i="2"/>
  <c r="N4" i="2"/>
  <c r="N5" i="2"/>
  <c r="N6" i="2"/>
  <c r="N7" i="2"/>
  <c r="N8" i="2"/>
  <c r="M4" i="2"/>
  <c r="M5" i="2"/>
  <c r="M6" i="2"/>
  <c r="M7" i="2"/>
  <c r="M8" i="2"/>
  <c r="M9" i="2"/>
  <c r="L4" i="2"/>
  <c r="L5" i="2"/>
  <c r="L6" i="2"/>
  <c r="L7" i="2"/>
  <c r="L8" i="2"/>
  <c r="L9" i="2"/>
  <c r="L10" i="2"/>
  <c r="K4" i="2"/>
  <c r="K5" i="2"/>
  <c r="K6" i="2"/>
  <c r="K7" i="2"/>
  <c r="K8" i="2"/>
  <c r="K9" i="2"/>
  <c r="K10" i="2"/>
  <c r="K11" i="2"/>
  <c r="J4" i="2"/>
  <c r="J5" i="2"/>
  <c r="J6" i="2"/>
  <c r="J7" i="2"/>
  <c r="J8" i="2"/>
  <c r="J9" i="2"/>
  <c r="J10" i="2"/>
  <c r="J11" i="2"/>
  <c r="J12" i="2"/>
  <c r="I4" i="2"/>
  <c r="I5" i="2"/>
  <c r="I6" i="2"/>
  <c r="I7" i="2"/>
  <c r="I8" i="2"/>
  <c r="I9" i="2"/>
  <c r="I10" i="2"/>
  <c r="I11" i="2"/>
  <c r="I12" i="2"/>
  <c r="I13" i="2"/>
  <c r="H4" i="2"/>
  <c r="H5" i="2"/>
  <c r="H6" i="2"/>
  <c r="H7" i="2"/>
  <c r="H8" i="2"/>
  <c r="H9" i="2"/>
  <c r="H10" i="2"/>
  <c r="H11" i="2"/>
  <c r="H12" i="2"/>
  <c r="H13" i="2"/>
  <c r="H14" i="2"/>
  <c r="G4" i="2"/>
  <c r="G5" i="2"/>
  <c r="G6" i="2"/>
  <c r="G7" i="2"/>
  <c r="G8" i="2"/>
  <c r="G9" i="2"/>
  <c r="G10" i="2"/>
  <c r="G11" i="2"/>
  <c r="G12" i="2"/>
  <c r="G13" i="2"/>
  <c r="G14" i="2"/>
  <c r="G15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4" i="2"/>
  <c r="N11" i="9" l="1"/>
  <c r="M12" i="9"/>
  <c r="N12" i="9" s="1"/>
  <c r="K14" i="9"/>
  <c r="L14" i="9" s="1"/>
  <c r="J15" i="9"/>
  <c r="K15" i="9" s="1"/>
  <c r="I16" i="9"/>
  <c r="J16" i="9" s="1"/>
  <c r="H17" i="9"/>
  <c r="G18" i="9"/>
  <c r="G19" i="9"/>
  <c r="M14" i="9" l="1"/>
  <c r="N14" i="9" s="1"/>
  <c r="L15" i="9"/>
  <c r="K16" i="9"/>
  <c r="L16" i="9" s="1"/>
  <c r="I17" i="9"/>
  <c r="H18" i="9"/>
  <c r="H19" i="9"/>
  <c r="I19" i="9"/>
  <c r="J19" i="9" s="1"/>
  <c r="M15" i="9" l="1"/>
  <c r="N15" i="9" s="1"/>
  <c r="M16" i="9"/>
  <c r="N16" i="9" s="1"/>
  <c r="J17" i="9"/>
  <c r="K17" i="9" s="1"/>
  <c r="I18" i="9"/>
  <c r="K19" i="9"/>
  <c r="L19" i="9"/>
  <c r="N19" i="9" s="1"/>
  <c r="M19" i="9"/>
  <c r="L17" i="9" l="1"/>
  <c r="M17" i="9"/>
  <c r="N17" i="9" s="1"/>
  <c r="J18" i="9"/>
  <c r="L18" i="9" l="1"/>
  <c r="M18" i="9" s="1"/>
  <c r="K18" i="9"/>
  <c r="N18" i="9" s="1"/>
  <c r="A19" i="9" l="1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C59" i="3" l="1"/>
  <c r="D59" i="3"/>
  <c r="E59" i="3"/>
  <c r="F59" i="3"/>
  <c r="G59" i="3"/>
  <c r="H59" i="3"/>
  <c r="I59" i="3"/>
  <c r="J59" i="3"/>
  <c r="K59" i="3"/>
  <c r="L59" i="3"/>
  <c r="M59" i="3"/>
  <c r="N59" i="3"/>
  <c r="C60" i="3"/>
  <c r="D60" i="3"/>
  <c r="E60" i="3"/>
  <c r="F60" i="3"/>
  <c r="G60" i="3"/>
  <c r="H60" i="3"/>
  <c r="I60" i="3"/>
  <c r="J60" i="3"/>
  <c r="K60" i="3"/>
  <c r="L60" i="3"/>
  <c r="M60" i="3"/>
  <c r="N60" i="3"/>
  <c r="O59" i="3"/>
  <c r="O60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B12" i="3"/>
  <c r="A4" i="3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4" i="2"/>
  <c r="B9" i="3" l="1"/>
  <c r="B8" i="3"/>
  <c r="B6" i="3"/>
  <c r="B7" i="3"/>
  <c r="B11" i="3"/>
  <c r="B10" i="3"/>
  <c r="B17" i="3"/>
  <c r="B16" i="3"/>
  <c r="B18" i="3"/>
  <c r="B5" i="3"/>
  <c r="B4" i="3"/>
  <c r="B19" i="3"/>
  <c r="C58" i="3"/>
  <c r="B15" i="3"/>
  <c r="B14" i="3"/>
  <c r="B13" i="3"/>
  <c r="D58" i="3" l="1"/>
  <c r="E58" i="3"/>
  <c r="J58" i="3"/>
  <c r="H58" i="3"/>
  <c r="G58" i="3"/>
  <c r="I58" i="3"/>
  <c r="F58" i="3" l="1"/>
  <c r="N58" i="3" l="1"/>
  <c r="M58" i="3"/>
  <c r="L58" i="3"/>
  <c r="O58" i="3" l="1"/>
  <c r="K5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<sst xmlns="http://schemas.openxmlformats.org/spreadsheetml/2006/main" count="76" uniqueCount="43">
  <si>
    <t>Period</t>
  </si>
  <si>
    <t>Normaliser</t>
  </si>
  <si>
    <t>of origin</t>
  </si>
  <si>
    <t>Exposure</t>
  </si>
  <si>
    <t>Number of claims notified, per 1,000 vehicle years of exposure, in development year</t>
  </si>
  <si>
    <t>16 &amp; later</t>
  </si>
  <si>
    <t>Weighted averages:</t>
  </si>
  <si>
    <t>All</t>
  </si>
  <si>
    <t>Last 6</t>
  </si>
  <si>
    <t>Last 3</t>
  </si>
  <si>
    <t xml:space="preserve">Model </t>
  </si>
  <si>
    <t>(unsmoothed)</t>
  </si>
  <si>
    <t>(smoothed)</t>
  </si>
  <si>
    <t>Smoothing of tail</t>
  </si>
  <si>
    <t>log:</t>
  </si>
  <si>
    <t>Negative exponential fit = loglinear fit:</t>
  </si>
  <si>
    <t>forecast:</t>
  </si>
  <si>
    <t>slope</t>
  </si>
  <si>
    <t>log</t>
  </si>
  <si>
    <t>intercept</t>
  </si>
  <si>
    <t>exp</t>
  </si>
  <si>
    <t>for 11 &amp; later:</t>
  </si>
  <si>
    <t>exp(interc)</t>
  </si>
  <si>
    <t>exp(slope)</t>
  </si>
  <si>
    <t>sum from 12</t>
  </si>
  <si>
    <t>Number of claims notified, actual and forecast (bold), in development year</t>
  </si>
  <si>
    <t>Number</t>
  </si>
  <si>
    <t>IBNR</t>
  </si>
  <si>
    <t>Total</t>
  </si>
  <si>
    <t>12&amp; later</t>
  </si>
  <si>
    <t>to now</t>
  </si>
  <si>
    <t>Not Freq</t>
  </si>
  <si>
    <t>Ult Freq</t>
  </si>
  <si>
    <t>origin</t>
  </si>
  <si>
    <t>Period of</t>
  </si>
  <si>
    <t>log (y-1!):</t>
  </si>
  <si>
    <r>
      <t xml:space="preserve">sum from </t>
    </r>
    <r>
      <rPr>
        <b/>
        <u/>
        <sz val="12"/>
        <color rgb="FF000000"/>
        <rFont val="Arial"/>
        <family val="2"/>
      </rPr>
      <t>10</t>
    </r>
  </si>
  <si>
    <t>(book eq.:</t>
  </si>
  <si>
    <t>)</t>
  </si>
  <si>
    <t>Implied proportions</t>
  </si>
  <si>
    <t>11 &amp; later</t>
  </si>
  <si>
    <t>Age to ultimate \pi</t>
  </si>
  <si>
    <t>\mu(j)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</si>
</sst>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i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11"/>
      <color rgb="FF000000"/>
      <name val="Calibri"/>
      <family val="2"/>
      <scheme val="minor"/>
    </font>
    <font>
      <b/>
      <u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rgb="FF000000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3" fontId="9" fillId="0" borderId="0" xfId="0" applyNumberFormat="1" applyFont="1"/>
    <xf numFmtId="164" fontId="7" fillId="0" borderId="0" xfId="0" applyNumberFormat="1" applyFont="1"/>
    <xf numFmtId="0" fontId="7" fillId="0" borderId="1" xfId="0" applyFont="1" applyBorder="1"/>
    <xf numFmtId="164" fontId="7" fillId="2" borderId="0" xfId="0" applyNumberFormat="1" applyFont="1" applyFill="1"/>
    <xf numFmtId="164" fontId="7" fillId="3" borderId="0" xfId="0" applyNumberFormat="1" applyFont="1" applyFill="1"/>
    <xf numFmtId="164" fontId="7" fillId="4" borderId="0" xfId="0" applyNumberFormat="1" applyFont="1" applyFill="1"/>
    <xf numFmtId="0" fontId="4" fillId="0" borderId="2" xfId="0" applyFont="1" applyBorder="1"/>
    <xf numFmtId="0" fontId="7" fillId="0" borderId="2" xfId="0" applyFont="1" applyBorder="1"/>
    <xf numFmtId="164" fontId="4" fillId="0" borderId="0" xfId="0" applyNumberFormat="1" applyFont="1"/>
    <xf numFmtId="164" fontId="7" fillId="0" borderId="2" xfId="0" applyNumberFormat="1" applyFont="1" applyBorder="1"/>
    <xf numFmtId="164" fontId="4" fillId="0" borderId="3" xfId="0" applyNumberFormat="1" applyFont="1" applyBorder="1"/>
    <xf numFmtId="164" fontId="8" fillId="0" borderId="0" xfId="0" applyNumberFormat="1" applyFont="1"/>
    <xf numFmtId="164" fontId="2" fillId="0" borderId="0" xfId="0" applyNumberFormat="1" applyFont="1"/>
    <xf numFmtId="1" fontId="8" fillId="0" borderId="0" xfId="0" applyNumberFormat="1" applyFont="1"/>
    <xf numFmtId="10" fontId="7" fillId="0" borderId="0" xfId="1" applyNumberFormat="1" applyFont="1" applyBorder="1"/>
    <xf numFmtId="2" fontId="7" fillId="0" borderId="0" xfId="0" applyNumberFormat="1" applyFont="1"/>
    <xf numFmtId="165" fontId="7" fillId="2" borderId="0" xfId="0" applyNumberFormat="1" applyFont="1" applyFill="1"/>
    <xf numFmtId="165" fontId="7" fillId="0" borderId="0" xfId="0" applyNumberFormat="1" applyFont="1"/>
    <xf numFmtId="165" fontId="0" fillId="0" borderId="0" xfId="0" applyNumberFormat="1"/>
    <xf numFmtId="165" fontId="7" fillId="3" borderId="0" xfId="0" applyNumberFormat="1" applyFont="1" applyFill="1"/>
    <xf numFmtId="165" fontId="7" fillId="4" borderId="0" xfId="0" applyNumberFormat="1" applyFont="1" applyFill="1"/>
    <xf numFmtId="165" fontId="7" fillId="0" borderId="1" xfId="0" applyNumberFormat="1" applyFont="1" applyBorder="1"/>
    <xf numFmtId="0" fontId="2" fillId="0" borderId="0" xfId="0" applyFont="1"/>
    <xf numFmtId="0" fontId="10" fillId="0" borderId="0" xfId="0" applyFont="1"/>
    <xf numFmtId="0" fontId="8" fillId="0" borderId="1" xfId="0" applyFont="1" applyBorder="1"/>
    <xf numFmtId="2" fontId="8" fillId="0" borderId="0" xfId="0" applyNumberFormat="1" applyFont="1"/>
    <xf numFmtId="0" fontId="7" fillId="5" borderId="0" xfId="0" applyFont="1" applyFill="1"/>
    <xf numFmtId="164" fontId="7" fillId="5" borderId="0" xfId="0" applyNumberFormat="1" applyFont="1" applyFill="1"/>
    <xf numFmtId="2" fontId="7" fillId="5" borderId="0" xfId="0" applyNumberFormat="1" applyFont="1" applyFill="1"/>
    <xf numFmtId="165" fontId="7" fillId="5" borderId="0" xfId="0" applyNumberFormat="1" applyFont="1" applyFill="1"/>
    <xf numFmtId="165" fontId="8" fillId="5" borderId="0" xfId="0" applyNumberFormat="1" applyFont="1" applyFill="1"/>
    <xf numFmtId="0" fontId="0" fillId="5" borderId="0" xfId="0" applyFill="1"/>
    <xf numFmtId="0" fontId="8" fillId="5" borderId="0" xfId="0" applyFont="1" applyFill="1"/>
    <xf numFmtId="0" fontId="8" fillId="6" borderId="0" xfId="0" applyFont="1" applyFill="1"/>
    <xf numFmtId="2" fontId="8" fillId="5" borderId="0" xfId="0" applyNumberFormat="1" applyFont="1" applyFill="1"/>
    <xf numFmtId="10" fontId="7" fillId="5" borderId="0" xfId="1" applyNumberFormat="1" applyFont="1" applyFill="1"/>
    <xf numFmtId="0" fontId="7" fillId="7" borderId="0" xfId="0" applyFont="1" applyFill="1"/>
    <xf numFmtId="0" fontId="7" fillId="8" borderId="0" xfId="0" applyFont="1" applyFill="1"/>
    <xf numFmtId="0" fontId="8" fillId="9" borderId="0" xfId="0" applyFont="1" applyFill="1"/>
    <xf numFmtId="0" fontId="8" fillId="8" borderId="0" xfId="0" applyFont="1" applyFill="1"/>
  </cellXfs>
  <cellStyles count="2">
    <cellStyle name="Normal" xfId="0" builtinId="0"/>
    <cellStyle name="Per 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'Exposure based'!$A$24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'Exposure based'!$C$2:$R$2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'Exposure based'!$C$24:$R$24</c:f>
              <c:numCache>
                <c:formatCode>0.0</c:formatCode>
                <c:ptCount val="16"/>
                <c:pt idx="0">
                  <c:v>5.5427087092706708</c:v>
                </c:pt>
                <c:pt idx="1">
                  <c:v>27.944420791887605</c:v>
                </c:pt>
                <c:pt idx="2">
                  <c:v>27.286186203590038</c:v>
                </c:pt>
                <c:pt idx="3">
                  <c:v>17.175307384166533</c:v>
                </c:pt>
                <c:pt idx="4">
                  <c:v>9.0600731946799975</c:v>
                </c:pt>
                <c:pt idx="5">
                  <c:v>4.1461555449487424</c:v>
                </c:pt>
                <c:pt idx="6">
                  <c:v>1.9006266501256484</c:v>
                </c:pt>
                <c:pt idx="7">
                  <c:v>0.72646700931693942</c:v>
                </c:pt>
                <c:pt idx="8">
                  <c:v>0.35267514470053735</c:v>
                </c:pt>
                <c:pt idx="9">
                  <c:v>0.15896307165566154</c:v>
                </c:pt>
                <c:pt idx="10">
                  <c:v>5.8828720181192465E-2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21A-2E47-AA80-FDBFCB2F818E}"/>
            </c:ext>
          </c:extLst>
        </c:ser>
        <c:ser>
          <c:idx val="2"/>
          <c:order val="1"/>
          <c:tx>
            <c:strRef>
              <c:f>'Exposure based'!$A$26</c:f>
              <c:strCache>
                <c:ptCount val="1"/>
                <c:pt idx="0">
                  <c:v>Last 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'Exposure based'!$C$2:$R$2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'Exposure based'!$C$26:$R$26</c:f>
              <c:numCache>
                <c:formatCode>0.0</c:formatCode>
                <c:ptCount val="16"/>
                <c:pt idx="0">
                  <c:v>1.7225481553535782</c:v>
                </c:pt>
                <c:pt idx="1">
                  <c:v>20.916602812351151</c:v>
                </c:pt>
                <c:pt idx="2">
                  <c:v>28.08441384626915</c:v>
                </c:pt>
                <c:pt idx="3">
                  <c:v>20.413771875824466</c:v>
                </c:pt>
                <c:pt idx="4">
                  <c:v>10.804970286331713</c:v>
                </c:pt>
                <c:pt idx="5">
                  <c:v>4.9937285334146084</c:v>
                </c:pt>
                <c:pt idx="6">
                  <c:v>2.2510529118458633</c:v>
                </c:pt>
                <c:pt idx="7">
                  <c:v>0.84327805177216164</c:v>
                </c:pt>
                <c:pt idx="8">
                  <c:v>0.40717681981768983</c:v>
                </c:pt>
                <c:pt idx="9">
                  <c:v>0.18000304620539731</c:v>
                </c:pt>
                <c:pt idx="10">
                  <c:v>5.8828720181192465E-2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21A-2E47-AA80-FDBFCB2F818E}"/>
            </c:ext>
          </c:extLst>
        </c:ser>
        <c:ser>
          <c:idx val="4"/>
          <c:order val="2"/>
          <c:tx>
            <c:strRef>
              <c:f>'Exposure based'!$A$28</c:f>
              <c:strCache>
                <c:ptCount val="1"/>
                <c:pt idx="0">
                  <c:v>Last 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'Exposure based'!$C$2:$R$2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'Exposure based'!$C$28:$R$28</c:f>
              <c:numCache>
                <c:formatCode>0.0</c:formatCode>
                <c:ptCount val="16"/>
                <c:pt idx="0">
                  <c:v>1.3928923797179393</c:v>
                </c:pt>
                <c:pt idx="1">
                  <c:v>18.132948208769609</c:v>
                </c:pt>
                <c:pt idx="2">
                  <c:v>26.885418352484216</c:v>
                </c:pt>
                <c:pt idx="3">
                  <c:v>22.361702127659576</c:v>
                </c:pt>
                <c:pt idx="4">
                  <c:v>11.729452054794521</c:v>
                </c:pt>
                <c:pt idx="5">
                  <c:v>5.6181053110428749</c:v>
                </c:pt>
                <c:pt idx="6">
                  <c:v>2.6610262008733625</c:v>
                </c:pt>
                <c:pt idx="7">
                  <c:v>0.92575009494872762</c:v>
                </c:pt>
                <c:pt idx="8">
                  <c:v>0.50795800880460551</c:v>
                </c:pt>
                <c:pt idx="9">
                  <c:v>0.2586652871184687</c:v>
                </c:pt>
                <c:pt idx="10">
                  <c:v>8.3015108749792454E-2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21A-2E47-AA80-FDBFCB2F8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671568"/>
        <c:axId val="1863590192"/>
      </c:scatterChart>
      <c:valAx>
        <c:axId val="1863671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590192"/>
        <c:crosses val="autoZero"/>
        <c:crossBetween val="midCat"/>
      </c:valAx>
      <c:valAx>
        <c:axId val="186359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671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Claim</a:t>
            </a:r>
            <a:r>
              <a:rPr lang="en-GB" baseline="0"/>
              <a:t> frequency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'Exposure based IBNR'!$Q$2</c:f>
              <c:strCache>
                <c:ptCount val="1"/>
                <c:pt idx="0">
                  <c:v>Not Freq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'Exposure based IBNR'!$A$3:$A$19</c:f>
              <c:numCache>
                <c:formatCode>General</c:formatCode>
                <c:ptCount val="17"/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</c:numCache>
            </c:numRef>
          </c:xVal>
          <c:yVal>
            <c:numRef>
              <c:f>'Exposure based IBNR'!$Q$3:$Q$19</c:f>
              <c:numCache>
                <c:formatCode>0.00%</c:formatCode>
                <c:ptCount val="1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08-9049-BB1C-59EFA294D5DD}"/>
            </c:ext>
          </c:extLst>
        </c:ser>
        <c:ser>
          <c:idx val="1"/>
          <c:order val="1"/>
          <c:tx>
            <c:strRef>
              <c:f>'Exposure based IBNR'!$T$2</c:f>
              <c:strCache>
                <c:ptCount val="1"/>
                <c:pt idx="0">
                  <c:v>Ult Freq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'Exposure based IBNR'!$A$3:$A$19</c:f>
              <c:numCache>
                <c:formatCode>General</c:formatCode>
                <c:ptCount val="17"/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</c:numCache>
            </c:numRef>
          </c:xVal>
          <c:yVal>
            <c:numRef>
              <c:f>'Exposure based IBNR'!$T$3:$T$19</c:f>
              <c:numCache>
                <c:formatCode>0.00%</c:formatCode>
                <c:ptCount val="1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08-9049-BB1C-59EFA294D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9690224"/>
        <c:axId val="1860952384"/>
      </c:scatterChart>
      <c:valAx>
        <c:axId val="185969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0952384"/>
        <c:crosses val="autoZero"/>
        <c:crossBetween val="midCat"/>
      </c:valAx>
      <c:valAx>
        <c:axId val="186095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9690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'Chain Ladder'!$A$24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'Chain Ladder'!$C$2:$R$2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'Chain Ladder'!$C$24:$R$24</c:f>
              <c:numCache>
                <c:formatCode>0.000</c:formatCode>
                <c:ptCount val="16"/>
                <c:pt idx="0">
                  <c:v>5.7035830618892511</c:v>
                </c:pt>
                <c:pt idx="1">
                  <c:v>1.7698825628066002</c:v>
                </c:pt>
                <c:pt idx="2">
                  <c:v>1.2680701120346947</c:v>
                </c:pt>
                <c:pt idx="3">
                  <c:v>1.1102576039726877</c:v>
                </c:pt>
                <c:pt idx="4">
                  <c:v>1.0452566096423017</c:v>
                </c:pt>
                <c:pt idx="5">
                  <c:v>1.0198011599005798</c:v>
                </c:pt>
                <c:pt idx="6">
                  <c:v>1.0073773515308004</c:v>
                </c:pt>
                <c:pt idx="7">
                  <c:v>1.0035823411653144</c:v>
                </c:pt>
                <c:pt idx="8">
                  <c:v>1.0016023665721681</c:v>
                </c:pt>
                <c:pt idx="9">
                  <c:v>1.0005932957579353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13F-9C40-A0D0-55C0C7294628}"/>
            </c:ext>
          </c:extLst>
        </c:ser>
        <c:ser>
          <c:idx val="2"/>
          <c:order val="1"/>
          <c:tx>
            <c:strRef>
              <c:f>'Chain Ladder'!$A$26</c:f>
              <c:strCache>
                <c:ptCount val="1"/>
                <c:pt idx="0">
                  <c:v>Last 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'Chain Ladder'!$C$2:$R$2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'Chain Ladder'!$C$26:$R$26</c:f>
              <c:numCache>
                <c:formatCode>0.000</c:formatCode>
                <c:ptCount val="16"/>
                <c:pt idx="0">
                  <c:v>10.439252336448599</c:v>
                </c:pt>
                <c:pt idx="1">
                  <c:v>2.0723630417007359</c:v>
                </c:pt>
                <c:pt idx="2">
                  <c:v>1.3619177548236212</c:v>
                </c:pt>
                <c:pt idx="3">
                  <c:v>1.1376541439632921</c:v>
                </c:pt>
                <c:pt idx="4">
                  <c:v>1.055526590198123</c:v>
                </c:pt>
                <c:pt idx="5">
                  <c:v>1.0235980715554427</c:v>
                </c:pt>
                <c:pt idx="6">
                  <c:v>1.008551438196424</c:v>
                </c:pt>
                <c:pt idx="7">
                  <c:v>1.0041571677618346</c:v>
                </c:pt>
                <c:pt idx="8">
                  <c:v>1.0018070614400889</c:v>
                </c:pt>
                <c:pt idx="9">
                  <c:v>1.0005932957579353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13F-9C40-A0D0-55C0C7294628}"/>
            </c:ext>
          </c:extLst>
        </c:ser>
        <c:ser>
          <c:idx val="4"/>
          <c:order val="2"/>
          <c:tx>
            <c:strRef>
              <c:f>'Chain Ladder'!$A$28</c:f>
              <c:strCache>
                <c:ptCount val="1"/>
                <c:pt idx="0">
                  <c:v>Last 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'Chain Ladder'!$C$2:$R$2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xVal>
          <c:yVal>
            <c:numRef>
              <c:f>'Chain Ladder'!$C$28:$R$28</c:f>
              <c:numCache>
                <c:formatCode>0.000</c:formatCode>
                <c:ptCount val="16"/>
                <c:pt idx="0">
                  <c:v>11.511627906976743</c:v>
                </c:pt>
                <c:pt idx="1">
                  <c:v>2.1688654353562007</c:v>
                </c:pt>
                <c:pt idx="2">
                  <c:v>1.4316221765913757</c:v>
                </c:pt>
                <c:pt idx="3">
                  <c:v>1.1562589107499288</c:v>
                </c:pt>
                <c:pt idx="4">
                  <c:v>1.0629941341494518</c:v>
                </c:pt>
                <c:pt idx="5">
                  <c:v>1.0281385281385282</c:v>
                </c:pt>
                <c:pt idx="6">
                  <c:v>1.0093480345158197</c:v>
                </c:pt>
                <c:pt idx="7">
                  <c:v>1.005189028910304</c:v>
                </c:pt>
                <c:pt idx="8">
                  <c:v>1.0026055237102658</c:v>
                </c:pt>
                <c:pt idx="9">
                  <c:v>1.0008349568605621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13F-9C40-A0D0-55C0C7294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671568"/>
        <c:axId val="1863590192"/>
      </c:scatterChart>
      <c:valAx>
        <c:axId val="1863671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590192"/>
        <c:crosses val="autoZero"/>
        <c:crossBetween val="midCat"/>
      </c:valAx>
      <c:valAx>
        <c:axId val="186359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3671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Claim</a:t>
            </a:r>
            <a:r>
              <a:rPr lang="en-GB" baseline="0"/>
              <a:t> frequency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'Chain Ladder based IBNR'!$Q$2</c:f>
              <c:strCache>
                <c:ptCount val="1"/>
                <c:pt idx="0">
                  <c:v>Not Freq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'Chain Ladder based IBNR'!$A$3:$A$19</c:f>
              <c:numCache>
                <c:formatCode>General</c:formatCode>
                <c:ptCount val="17"/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</c:numCache>
            </c:numRef>
          </c:xVal>
          <c:yVal>
            <c:numRef>
              <c:f>'Chain Ladder based IBNR'!$Q$3:$Q$19</c:f>
              <c:numCache>
                <c:formatCode>0.00%</c:formatCode>
                <c:ptCount val="1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42A-0246-ADF3-5180BE38225D}"/>
            </c:ext>
          </c:extLst>
        </c:ser>
        <c:ser>
          <c:idx val="1"/>
          <c:order val="1"/>
          <c:tx>
            <c:strRef>
              <c:f>'Chain Ladder based IBNR'!$T$2</c:f>
              <c:strCache>
                <c:ptCount val="1"/>
                <c:pt idx="0">
                  <c:v>Ult Freq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'Chain Ladder based IBNR'!$A$3:$A$19</c:f>
              <c:numCache>
                <c:formatCode>General</c:formatCode>
                <c:ptCount val="17"/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</c:numCache>
            </c:numRef>
          </c:xVal>
          <c:yVal>
            <c:numRef>
              <c:f>'Chain Ladder based IBNR'!$T$3:$T$19</c:f>
              <c:numCache>
                <c:formatCode>0.00%</c:formatCode>
                <c:ptCount val="17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42A-0246-ADF3-5180BE382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59690224"/>
        <c:axId val="1860952384"/>
      </c:scatterChart>
      <c:valAx>
        <c:axId val="1859690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0952384"/>
        <c:crosses val="autoZero"/>
        <c:crossBetween val="midCat"/>
      </c:valAx>
      <c:valAx>
        <c:axId val="186095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96902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177800</xdr:colOff>
      <xdr:row>11</xdr:row>
      <xdr:rowOff>133350</xdr:rowOff>
    </xdr:from>
    <xdr:to>
      <xdr:col>27</xdr:col>
      <xdr:colOff>292100</xdr:colOff>
      <xdr:row>37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130ADD6-185F-D803-B131-7377A13A37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38100</xdr:colOff>
      <xdr:row>1</xdr:row>
      <xdr:rowOff>184150</xdr:rowOff>
    </xdr:from>
    <xdr:to>
      <xdr:col>26</xdr:col>
      <xdr:colOff>685800</xdr:colOff>
      <xdr:row>21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90C145-66CA-1013-A32E-37ACA1B36B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76200</xdr:colOff>
      <xdr:row>5</xdr:row>
      <xdr:rowOff>127000</xdr:rowOff>
    </xdr:from>
    <xdr:to>
      <xdr:col>33</xdr:col>
      <xdr:colOff>609600</xdr:colOff>
      <xdr:row>31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EB7028-D32C-2E44-8916-E3C9278E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256181</xdr:colOff>
      <xdr:row>1</xdr:row>
      <xdr:rowOff>184150</xdr:rowOff>
    </xdr:from>
    <xdr:to>
      <xdr:col>27</xdr:col>
      <xdr:colOff>82871</xdr:colOff>
      <xdr:row>21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D15569-2949-2049-8D59-2B9C099DD3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"/>
  <sheetViews>
    <sheetView workbookViewId="0">
      <selection activeCell="E33" sqref="E33"/>
    </sheetView>
  </sheetViews>
  <sheetFormatPr baseColWidth="10" defaultColWidth="8.83203125" defaultRowHeight="15" x14ac:dyDescent="0.2"/>
  <sheetData>
    <row r="1" spans="1:17" x14ac:dyDescent="0.2">
      <c r="A1">
        <v>9559</v>
      </c>
      <c r="B1">
        <v>156</v>
      </c>
      <c r="C1">
        <v>383</v>
      </c>
      <c r="D1">
        <v>220</v>
      </c>
      <c r="E1">
        <v>86</v>
      </c>
      <c r="F1">
        <v>35</v>
      </c>
      <c r="G1">
        <v>25</v>
      </c>
      <c r="H1">
        <v>8</v>
      </c>
      <c r="I1">
        <v>4</v>
      </c>
      <c r="J1">
        <v>2</v>
      </c>
      <c r="K1">
        <v>0</v>
      </c>
      <c r="L1">
        <v>0</v>
      </c>
      <c r="M1">
        <v>0</v>
      </c>
      <c r="N1">
        <v>0</v>
      </c>
      <c r="O1">
        <v>0</v>
      </c>
      <c r="P1">
        <v>0</v>
      </c>
      <c r="Q1">
        <v>0</v>
      </c>
    </row>
    <row r="2" spans="1:17" x14ac:dyDescent="0.2">
      <c r="A2">
        <v>10713</v>
      </c>
      <c r="B2">
        <v>158</v>
      </c>
      <c r="C2">
        <v>445</v>
      </c>
      <c r="D2">
        <v>262</v>
      </c>
      <c r="E2">
        <v>132</v>
      </c>
      <c r="F2">
        <v>83</v>
      </c>
      <c r="G2">
        <v>24</v>
      </c>
      <c r="H2">
        <v>9</v>
      </c>
      <c r="I2">
        <v>4</v>
      </c>
      <c r="J2">
        <v>1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</row>
    <row r="3" spans="1:17" x14ac:dyDescent="0.2">
      <c r="A3">
        <v>11584</v>
      </c>
      <c r="B3">
        <v>137</v>
      </c>
      <c r="C3">
        <v>417</v>
      </c>
      <c r="D3">
        <v>257</v>
      </c>
      <c r="E3">
        <v>167</v>
      </c>
      <c r="F3">
        <v>70</v>
      </c>
      <c r="G3">
        <v>33</v>
      </c>
      <c r="H3">
        <v>19</v>
      </c>
      <c r="I3">
        <v>6</v>
      </c>
      <c r="J3">
        <v>5</v>
      </c>
      <c r="K3">
        <v>1</v>
      </c>
      <c r="L3">
        <v>1</v>
      </c>
      <c r="M3">
        <v>0</v>
      </c>
      <c r="N3">
        <v>0</v>
      </c>
      <c r="O3">
        <v>0</v>
      </c>
      <c r="P3">
        <v>0</v>
      </c>
      <c r="Q3">
        <v>0</v>
      </c>
    </row>
    <row r="4" spans="1:17" x14ac:dyDescent="0.2">
      <c r="A4">
        <v>11264</v>
      </c>
      <c r="B4">
        <v>123</v>
      </c>
      <c r="C4">
        <v>415</v>
      </c>
      <c r="D4">
        <v>305</v>
      </c>
      <c r="E4">
        <v>145</v>
      </c>
      <c r="F4">
        <v>77</v>
      </c>
      <c r="G4">
        <v>33</v>
      </c>
      <c r="H4">
        <v>17</v>
      </c>
      <c r="I4">
        <v>8</v>
      </c>
      <c r="J4">
        <v>4</v>
      </c>
      <c r="K4">
        <v>2</v>
      </c>
      <c r="L4">
        <v>2</v>
      </c>
      <c r="M4">
        <v>0</v>
      </c>
      <c r="N4">
        <v>0</v>
      </c>
      <c r="O4">
        <v>0</v>
      </c>
      <c r="P4">
        <v>0</v>
      </c>
      <c r="Q4">
        <v>0</v>
      </c>
    </row>
    <row r="5" spans="1:17" x14ac:dyDescent="0.2">
      <c r="A5">
        <v>11944</v>
      </c>
      <c r="B5">
        <v>114</v>
      </c>
      <c r="C5">
        <v>405</v>
      </c>
      <c r="D5">
        <v>333</v>
      </c>
      <c r="E5">
        <v>165</v>
      </c>
      <c r="F5">
        <v>98</v>
      </c>
      <c r="G5">
        <v>41</v>
      </c>
      <c r="H5">
        <v>16</v>
      </c>
      <c r="I5">
        <v>9</v>
      </c>
      <c r="J5">
        <v>1</v>
      </c>
      <c r="K5">
        <v>5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</row>
    <row r="6" spans="1:17" x14ac:dyDescent="0.2">
      <c r="A6">
        <v>12930</v>
      </c>
      <c r="B6">
        <v>100</v>
      </c>
      <c r="C6">
        <v>430</v>
      </c>
      <c r="D6">
        <v>358</v>
      </c>
      <c r="E6">
        <v>201</v>
      </c>
      <c r="F6">
        <v>98</v>
      </c>
      <c r="G6">
        <v>51</v>
      </c>
      <c r="H6">
        <v>21</v>
      </c>
      <c r="I6">
        <v>10</v>
      </c>
      <c r="J6">
        <v>6</v>
      </c>
      <c r="K6">
        <v>2</v>
      </c>
      <c r="L6">
        <v>1</v>
      </c>
      <c r="M6">
        <v>0</v>
      </c>
      <c r="N6">
        <v>0</v>
      </c>
      <c r="O6">
        <v>0</v>
      </c>
      <c r="P6">
        <v>0</v>
      </c>
      <c r="Q6">
        <v>0</v>
      </c>
    </row>
    <row r="7" spans="1:17" x14ac:dyDescent="0.2">
      <c r="A7">
        <v>13786</v>
      </c>
      <c r="B7">
        <v>96</v>
      </c>
      <c r="C7">
        <v>427</v>
      </c>
      <c r="D7">
        <v>396</v>
      </c>
      <c r="E7">
        <v>214</v>
      </c>
      <c r="F7">
        <v>137</v>
      </c>
      <c r="G7">
        <v>60</v>
      </c>
      <c r="H7">
        <v>32</v>
      </c>
      <c r="I7">
        <v>13</v>
      </c>
      <c r="J7">
        <v>6</v>
      </c>
      <c r="K7">
        <v>3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</row>
    <row r="8" spans="1:17" x14ac:dyDescent="0.2">
      <c r="A8">
        <v>14626</v>
      </c>
      <c r="B8">
        <v>67</v>
      </c>
      <c r="C8">
        <v>408</v>
      </c>
      <c r="D8">
        <v>425</v>
      </c>
      <c r="E8">
        <v>250</v>
      </c>
      <c r="F8">
        <v>144</v>
      </c>
      <c r="G8">
        <v>68</v>
      </c>
      <c r="H8">
        <v>30</v>
      </c>
      <c r="I8">
        <v>11</v>
      </c>
      <c r="J8">
        <v>9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</row>
    <row r="9" spans="1:17" x14ac:dyDescent="0.2">
      <c r="A9">
        <v>13716</v>
      </c>
      <c r="B9">
        <v>63</v>
      </c>
      <c r="C9">
        <v>426</v>
      </c>
      <c r="D9">
        <v>435</v>
      </c>
      <c r="E9">
        <v>260</v>
      </c>
      <c r="F9">
        <v>131</v>
      </c>
      <c r="G9">
        <v>73</v>
      </c>
      <c r="H9">
        <v>30</v>
      </c>
      <c r="I9">
        <v>15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</row>
    <row r="10" spans="1:17" x14ac:dyDescent="0.2">
      <c r="A10">
        <v>15626</v>
      </c>
      <c r="B10">
        <v>60</v>
      </c>
      <c r="C10">
        <v>381</v>
      </c>
      <c r="D10">
        <v>431</v>
      </c>
      <c r="E10">
        <v>296</v>
      </c>
      <c r="F10">
        <v>160</v>
      </c>
      <c r="G10">
        <v>80</v>
      </c>
      <c r="H10">
        <v>57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</row>
    <row r="11" spans="1:17" x14ac:dyDescent="0.2">
      <c r="A11">
        <v>14623</v>
      </c>
      <c r="B11">
        <v>37</v>
      </c>
      <c r="C11">
        <v>342</v>
      </c>
      <c r="D11">
        <v>428</v>
      </c>
      <c r="E11">
        <v>292</v>
      </c>
      <c r="F11">
        <v>179</v>
      </c>
      <c r="G11">
        <v>94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</row>
    <row r="12" spans="1:17" x14ac:dyDescent="0.2">
      <c r="A12">
        <v>16471</v>
      </c>
      <c r="B12">
        <v>31</v>
      </c>
      <c r="C12">
        <v>393</v>
      </c>
      <c r="D12">
        <v>426</v>
      </c>
      <c r="E12">
        <v>390</v>
      </c>
      <c r="F12">
        <v>209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</row>
    <row r="13" spans="1:17" x14ac:dyDescent="0.2">
      <c r="A13">
        <v>15906</v>
      </c>
      <c r="B13">
        <v>30</v>
      </c>
      <c r="C13">
        <v>310</v>
      </c>
      <c r="D13">
        <v>438</v>
      </c>
      <c r="E13">
        <v>369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</row>
    <row r="14" spans="1:17" x14ac:dyDescent="0.2">
      <c r="A14">
        <v>17055</v>
      </c>
      <c r="B14">
        <v>38</v>
      </c>
      <c r="C14">
        <v>335</v>
      </c>
      <c r="D14">
        <v>465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</row>
    <row r="15" spans="1:17" x14ac:dyDescent="0.2">
      <c r="A15">
        <v>16893</v>
      </c>
      <c r="B15">
        <v>18</v>
      </c>
      <c r="C15">
        <v>259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</row>
    <row r="16" spans="1:17" x14ac:dyDescent="0.2">
      <c r="A16">
        <v>17743</v>
      </c>
      <c r="B16">
        <v>16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E9C8B-005F-0D48-956E-E197840B02AB}">
  <dimension ref="A1:S49"/>
  <sheetViews>
    <sheetView tabSelected="1" workbookViewId="0">
      <selection activeCell="J12" sqref="J12"/>
    </sheetView>
  </sheetViews>
  <sheetFormatPr baseColWidth="10" defaultColWidth="11.5" defaultRowHeight="15" x14ac:dyDescent="0.2"/>
  <cols>
    <col min="3" max="18" width="6.6640625" customWidth="1"/>
  </cols>
  <sheetData>
    <row r="1" spans="1:19" ht="16" x14ac:dyDescent="0.2">
      <c r="A1" s="1" t="s">
        <v>0</v>
      </c>
      <c r="B1" s="2" t="s">
        <v>1</v>
      </c>
      <c r="C1" s="3" t="s">
        <v>4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9" ht="16" x14ac:dyDescent="0.2">
      <c r="A2" s="1" t="s">
        <v>2</v>
      </c>
      <c r="B2" s="2" t="s">
        <v>3</v>
      </c>
      <c r="C2" s="3">
        <v>0</v>
      </c>
      <c r="D2" s="3">
        <v>1</v>
      </c>
      <c r="E2" s="3">
        <v>2</v>
      </c>
      <c r="F2" s="3">
        <v>3</v>
      </c>
      <c r="G2" s="3">
        <v>4</v>
      </c>
      <c r="H2" s="3">
        <v>5</v>
      </c>
      <c r="I2" s="3">
        <v>6</v>
      </c>
      <c r="J2" s="3">
        <v>7</v>
      </c>
      <c r="K2" s="3">
        <v>8</v>
      </c>
      <c r="L2" s="3">
        <v>9</v>
      </c>
      <c r="M2" s="3">
        <v>10</v>
      </c>
      <c r="N2" s="3">
        <v>11</v>
      </c>
      <c r="O2" s="3">
        <v>12</v>
      </c>
      <c r="P2" s="3">
        <v>13</v>
      </c>
      <c r="Q2" s="3">
        <v>14</v>
      </c>
      <c r="R2" s="3">
        <v>15</v>
      </c>
      <c r="S2" s="3" t="s">
        <v>5</v>
      </c>
    </row>
    <row r="3" spans="1:19" ht="16" x14ac:dyDescent="0.2">
      <c r="A3" s="4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9" ht="16" x14ac:dyDescent="0.2">
      <c r="A4" s="7">
        <v>0</v>
      </c>
      <c r="B4" s="8">
        <f>Data!A1</f>
        <v>9559</v>
      </c>
      <c r="C4" s="9">
        <f>Data!B1/'Exposure based'!$B4*1000</f>
        <v>16.319698713254525</v>
      </c>
      <c r="D4" s="9">
        <f>Data!C1/'Exposure based'!$B4*1000</f>
        <v>40.066952610105659</v>
      </c>
      <c r="E4" s="9">
        <f>Data!D1/'Exposure based'!$B4*1000</f>
        <v>23.014959723820485</v>
      </c>
      <c r="F4" s="9">
        <f>Data!E1/'Exposure based'!$B4*1000</f>
        <v>8.996756982948007</v>
      </c>
      <c r="G4" s="9">
        <f>Data!F1/'Exposure based'!$B4*1000</f>
        <v>3.6614708651532584</v>
      </c>
      <c r="H4" s="9">
        <f>Data!G1/'Exposure based'!$B4*1000</f>
        <v>2.6153363322523275</v>
      </c>
      <c r="I4" s="9">
        <f>Data!H1/'Exposure based'!$B4*1000</f>
        <v>0.83690762632074489</v>
      </c>
      <c r="J4" s="9">
        <f>Data!I1/'Exposure based'!$B4*1000</f>
        <v>0.41845381316037245</v>
      </c>
      <c r="K4" s="9">
        <f>Data!J1/'Exposure based'!$B4*1000</f>
        <v>0.20922690658018622</v>
      </c>
      <c r="L4" s="9">
        <f>Data!K1/'Exposure based'!$B4*1000</f>
        <v>0</v>
      </c>
      <c r="M4" s="9">
        <f>Data!L1/'Exposure based'!$B4*1000</f>
        <v>0</v>
      </c>
      <c r="N4" s="9">
        <f>Data!M1/'Exposure based'!$B4*1000</f>
        <v>0</v>
      </c>
      <c r="O4" s="9">
        <f>Data!N1/'Exposure based'!$B4*1000</f>
        <v>0</v>
      </c>
      <c r="P4" s="9">
        <f>Data!O1/'Exposure based'!$B4*1000</f>
        <v>0</v>
      </c>
      <c r="Q4" s="9">
        <f>Data!P1/'Exposure based'!$B4*1000</f>
        <v>0</v>
      </c>
      <c r="R4" s="9">
        <f>Data!Q1/'Exposure based'!$B4*1000</f>
        <v>0</v>
      </c>
      <c r="S4" s="9"/>
    </row>
    <row r="5" spans="1:19" ht="16" x14ac:dyDescent="0.2">
      <c r="A5" s="7">
        <v>1</v>
      </c>
      <c r="B5" s="8">
        <f>Data!A2</f>
        <v>10713</v>
      </c>
      <c r="C5" s="9">
        <f>Data!B2/'Exposure based'!$B5*1000</f>
        <v>14.748436479044152</v>
      </c>
      <c r="D5" s="9">
        <f>Data!C2/'Exposure based'!$B5*1000</f>
        <v>41.538317931485111</v>
      </c>
      <c r="E5" s="9">
        <f>Data!D2/'Exposure based'!$B5*1000</f>
        <v>24.456268085503595</v>
      </c>
      <c r="F5" s="9">
        <f>Data!E2/'Exposure based'!$B5*1000</f>
        <v>12.321478577429293</v>
      </c>
      <c r="G5" s="9">
        <f>Data!F2/'Exposure based'!$B5*1000</f>
        <v>7.7475963782320552</v>
      </c>
      <c r="H5" s="9">
        <f>Data!G2/'Exposure based'!$B5*1000</f>
        <v>2.2402688322598712</v>
      </c>
      <c r="I5" s="9">
        <f>Data!H2/'Exposure based'!$B5*1000</f>
        <v>0.84010081209745169</v>
      </c>
      <c r="J5" s="9">
        <f>Data!I2/'Exposure based'!$B5*1000</f>
        <v>0.37337813870997849</v>
      </c>
      <c r="K5" s="9">
        <f>Data!J2/'Exposure based'!$B5*1000</f>
        <v>9.3344534677494623E-2</v>
      </c>
      <c r="L5" s="9">
        <f>Data!K2/'Exposure based'!$B5*1000</f>
        <v>0</v>
      </c>
      <c r="M5" s="9">
        <f>Data!L2/'Exposure based'!$B5*1000</f>
        <v>0</v>
      </c>
      <c r="N5" s="9">
        <f>Data!M2/'Exposure based'!$B5*1000</f>
        <v>0</v>
      </c>
      <c r="O5" s="9">
        <f>Data!N2/'Exposure based'!$B5*1000</f>
        <v>0</v>
      </c>
      <c r="P5" s="9">
        <f>Data!O2/'Exposure based'!$B5*1000</f>
        <v>0</v>
      </c>
      <c r="Q5" s="9">
        <f>Data!P2/'Exposure based'!$B5*1000</f>
        <v>0</v>
      </c>
      <c r="R5" s="9"/>
    </row>
    <row r="6" spans="1:19" ht="16" x14ac:dyDescent="0.2">
      <c r="A6" s="7">
        <v>2</v>
      </c>
      <c r="B6" s="8">
        <f>Data!A3</f>
        <v>11584</v>
      </c>
      <c r="C6" s="9">
        <f>Data!B3/'Exposure based'!$B6*1000</f>
        <v>11.826657458563535</v>
      </c>
      <c r="D6" s="9">
        <f>Data!C3/'Exposure based'!$B6*1000</f>
        <v>35.997928176795575</v>
      </c>
      <c r="E6" s="9">
        <f>Data!D3/'Exposure based'!$B6*1000</f>
        <v>22.185773480662984</v>
      </c>
      <c r="F6" s="9">
        <f>Data!E3/'Exposure based'!$B6*1000</f>
        <v>14.416436464088397</v>
      </c>
      <c r="G6" s="9">
        <f>Data!F3/'Exposure based'!$B6*1000</f>
        <v>6.0428176795580111</v>
      </c>
      <c r="H6" s="9">
        <f>Data!G3/'Exposure based'!$B6*1000</f>
        <v>2.8487569060773481</v>
      </c>
      <c r="I6" s="9">
        <f>Data!H3/'Exposure based'!$B6*1000</f>
        <v>1.6401933701657458</v>
      </c>
      <c r="J6" s="9">
        <f>Data!I3/'Exposure based'!$B6*1000</f>
        <v>0.5179558011049723</v>
      </c>
      <c r="K6" s="9">
        <f>Data!J3/'Exposure based'!$B6*1000</f>
        <v>0.43162983425414364</v>
      </c>
      <c r="L6" s="9">
        <f>Data!K3/'Exposure based'!$B6*1000</f>
        <v>8.6325966850828731E-2</v>
      </c>
      <c r="M6" s="9">
        <f>Data!L3/'Exposure based'!$B6*1000</f>
        <v>8.6325966850828731E-2</v>
      </c>
      <c r="N6" s="9">
        <f>Data!M3/'Exposure based'!$B6*1000</f>
        <v>0</v>
      </c>
      <c r="O6" s="9">
        <f>Data!N3/'Exposure based'!$B6*1000</f>
        <v>0</v>
      </c>
      <c r="P6" s="9">
        <f>Data!O3/'Exposure based'!$B6*1000</f>
        <v>0</v>
      </c>
      <c r="Q6" s="9"/>
      <c r="R6" s="9"/>
    </row>
    <row r="7" spans="1:19" ht="16" x14ac:dyDescent="0.2">
      <c r="A7" s="7">
        <v>3</v>
      </c>
      <c r="B7" s="8">
        <f>Data!A4</f>
        <v>11264</v>
      </c>
      <c r="C7" s="9">
        <f>Data!B4/'Exposure based'!$B7*1000</f>
        <v>10.919744318181818</v>
      </c>
      <c r="D7" s="9">
        <f>Data!C4/'Exposure based'!$B7*1000</f>
        <v>36.843039772727273</v>
      </c>
      <c r="E7" s="9">
        <f>Data!D4/'Exposure based'!$B7*1000</f>
        <v>27.077414772727273</v>
      </c>
      <c r="F7" s="9">
        <f>Data!E4/'Exposure based'!$B7*1000</f>
        <v>12.872869318181818</v>
      </c>
      <c r="G7" s="9">
        <f>Data!F4/'Exposure based'!$B7*1000</f>
        <v>6.8359375</v>
      </c>
      <c r="H7" s="9">
        <f>Data!G4/'Exposure based'!$B7*1000</f>
        <v>2.9296875</v>
      </c>
      <c r="I7" s="9">
        <f>Data!H4/'Exposure based'!$B7*1000</f>
        <v>1.5092329545454546</v>
      </c>
      <c r="J7" s="9">
        <f>Data!I4/'Exposure based'!$B7*1000</f>
        <v>0.71022727272727271</v>
      </c>
      <c r="K7" s="9">
        <f>Data!J4/'Exposure based'!$B7*1000</f>
        <v>0.35511363636363635</v>
      </c>
      <c r="L7" s="9">
        <f>Data!K4/'Exposure based'!$B7*1000</f>
        <v>0.17755681818181818</v>
      </c>
      <c r="M7" s="9">
        <f>Data!L4/'Exposure based'!$B7*1000</f>
        <v>0.17755681818181818</v>
      </c>
      <c r="N7" s="9">
        <f>Data!M4/'Exposure based'!$B7*1000</f>
        <v>0</v>
      </c>
      <c r="O7" s="9">
        <f>Data!N4/'Exposure based'!$B7*1000</f>
        <v>0</v>
      </c>
      <c r="P7" s="9"/>
      <c r="Q7" s="9"/>
      <c r="R7" s="9"/>
    </row>
    <row r="8" spans="1:19" ht="16" x14ac:dyDescent="0.2">
      <c r="A8" s="7">
        <v>4</v>
      </c>
      <c r="B8" s="8">
        <f>Data!A5</f>
        <v>11944</v>
      </c>
      <c r="C8" s="9">
        <f>Data!B5/'Exposure based'!$B8*1000</f>
        <v>9.5445411922304082</v>
      </c>
      <c r="D8" s="9">
        <f>Data!C5/'Exposure based'!$B8*1000</f>
        <v>33.908238446081711</v>
      </c>
      <c r="E8" s="9">
        <f>Data!D5/'Exposure based'!$B8*1000</f>
        <v>27.880107166778298</v>
      </c>
      <c r="F8" s="9">
        <f>Data!E5/'Exposure based'!$B8*1000</f>
        <v>13.814467515070328</v>
      </c>
      <c r="G8" s="9">
        <f>Data!F5/'Exposure based'!$B8*1000</f>
        <v>8.2049564634963161</v>
      </c>
      <c r="H8" s="9">
        <f>Data!G5/'Exposure based'!$B8*1000</f>
        <v>3.4326858673811116</v>
      </c>
      <c r="I8" s="9">
        <f>Data!H5/'Exposure based'!$B8*1000</f>
        <v>1.3395847287340923</v>
      </c>
      <c r="J8" s="9">
        <f>Data!I5/'Exposure based'!$B8*1000</f>
        <v>0.75351640991292701</v>
      </c>
      <c r="K8" s="9">
        <f>Data!J5/'Exposure based'!$B8*1000</f>
        <v>8.3724045545880768E-2</v>
      </c>
      <c r="L8" s="9">
        <f>Data!K5/'Exposure based'!$B8*1000</f>
        <v>0.41862022772940388</v>
      </c>
      <c r="M8" s="9">
        <f>Data!L5/'Exposure based'!$B8*1000</f>
        <v>0</v>
      </c>
      <c r="N8" s="9">
        <f>Data!M5/'Exposure based'!$B8*1000</f>
        <v>0</v>
      </c>
      <c r="O8" s="9"/>
      <c r="P8" s="9"/>
      <c r="Q8" s="9"/>
      <c r="R8" s="9"/>
    </row>
    <row r="9" spans="1:19" ht="16" x14ac:dyDescent="0.2">
      <c r="A9" s="7">
        <v>5</v>
      </c>
      <c r="B9" s="8">
        <f>Data!A6</f>
        <v>12930</v>
      </c>
      <c r="C9" s="9">
        <f>Data!B6/'Exposure based'!$B9*1000</f>
        <v>7.7339520494972929</v>
      </c>
      <c r="D9" s="9">
        <f>Data!C6/'Exposure based'!$B9*1000</f>
        <v>33.255993812838362</v>
      </c>
      <c r="E9" s="9">
        <f>Data!D6/'Exposure based'!$B9*1000</f>
        <v>27.687548337200308</v>
      </c>
      <c r="F9" s="9">
        <f>Data!E6/'Exposure based'!$B9*1000</f>
        <v>15.545243619489559</v>
      </c>
      <c r="G9" s="9">
        <f>Data!F6/'Exposure based'!$B9*1000</f>
        <v>7.5792730085073465</v>
      </c>
      <c r="H9" s="9">
        <f>Data!G6/'Exposure based'!$B9*1000</f>
        <v>3.9443155452436196</v>
      </c>
      <c r="I9" s="9">
        <f>Data!H6/'Exposure based'!$B9*1000</f>
        <v>1.6241299303944317</v>
      </c>
      <c r="J9" s="9">
        <f>Data!I6/'Exposure based'!$B9*1000</f>
        <v>0.77339520494972935</v>
      </c>
      <c r="K9" s="9">
        <f>Data!J6/'Exposure based'!$B9*1000</f>
        <v>0.46403712296983757</v>
      </c>
      <c r="L9" s="9">
        <f>Data!K6/'Exposure based'!$B9*1000</f>
        <v>0.15467904098994587</v>
      </c>
      <c r="M9" s="9">
        <f>Data!L6/'Exposure based'!$B9*1000</f>
        <v>7.7339520494972933E-2</v>
      </c>
      <c r="N9" s="9"/>
      <c r="O9" s="9"/>
      <c r="P9" s="9"/>
      <c r="Q9" s="9"/>
      <c r="R9" s="9"/>
    </row>
    <row r="10" spans="1:19" ht="16" x14ac:dyDescent="0.2">
      <c r="A10" s="7">
        <v>6</v>
      </c>
      <c r="B10" s="8">
        <f>Data!A7</f>
        <v>13786</v>
      </c>
      <c r="C10" s="9">
        <f>Data!B7/'Exposure based'!$B10*1000</f>
        <v>6.9635862469171617</v>
      </c>
      <c r="D10" s="9">
        <f>Data!C7/'Exposure based'!$B10*1000</f>
        <v>30.973451327433629</v>
      </c>
      <c r="E10" s="9">
        <f>Data!D7/'Exposure based'!$B10*1000</f>
        <v>28.724793268533293</v>
      </c>
      <c r="F10" s="9">
        <f>Data!E7/'Exposure based'!$B10*1000</f>
        <v>15.522994342086173</v>
      </c>
      <c r="G10" s="9">
        <f>Data!F7/'Exposure based'!$B10*1000</f>
        <v>9.9376178732047009</v>
      </c>
      <c r="H10" s="9">
        <f>Data!G7/'Exposure based'!$B10*1000</f>
        <v>4.3522414043232267</v>
      </c>
      <c r="I10" s="9">
        <f>Data!H7/'Exposure based'!$B10*1000</f>
        <v>2.3211954156390542</v>
      </c>
      <c r="J10" s="9">
        <f>Data!I7/'Exposure based'!$B10*1000</f>
        <v>0.94298563760336573</v>
      </c>
      <c r="K10" s="9">
        <f>Data!J7/'Exposure based'!$B10*1000</f>
        <v>0.4352241404323226</v>
      </c>
      <c r="L10" s="9">
        <f>Data!K7/'Exposure based'!$B10*1000</f>
        <v>0.2176120702161613</v>
      </c>
      <c r="M10" s="9"/>
      <c r="N10" s="9"/>
      <c r="O10" s="9"/>
      <c r="P10" s="9"/>
      <c r="Q10" s="9"/>
      <c r="R10" s="9"/>
    </row>
    <row r="11" spans="1:19" ht="16" x14ac:dyDescent="0.2">
      <c r="A11" s="7">
        <v>7</v>
      </c>
      <c r="B11" s="8">
        <f>Data!A8</f>
        <v>14626</v>
      </c>
      <c r="C11" s="9">
        <f>Data!B8/'Exposure based'!$B11*1000</f>
        <v>4.5808833584028434</v>
      </c>
      <c r="D11" s="9">
        <f>Data!C8/'Exposure based'!$B11*1000</f>
        <v>27.895528510871053</v>
      </c>
      <c r="E11" s="9">
        <f>Data!D8/'Exposure based'!$B11*1000</f>
        <v>29.057842198824012</v>
      </c>
      <c r="F11" s="9">
        <f>Data!E8/'Exposure based'!$B11*1000</f>
        <v>17.092848352249419</v>
      </c>
      <c r="G11" s="9">
        <f>Data!F8/'Exposure based'!$B11*1000</f>
        <v>9.8454806508956665</v>
      </c>
      <c r="H11" s="9">
        <f>Data!G8/'Exposure based'!$B11*1000</f>
        <v>4.6492547518118421</v>
      </c>
      <c r="I11" s="9">
        <f>Data!H8/'Exposure based'!$B11*1000</f>
        <v>2.0511418022699304</v>
      </c>
      <c r="J11" s="9">
        <f>Data!I8/'Exposure based'!$B11*1000</f>
        <v>0.75208532749897439</v>
      </c>
      <c r="K11" s="9">
        <f>Data!J8/'Exposure based'!$B11*1000</f>
        <v>0.61534254068097916</v>
      </c>
      <c r="L11" s="9"/>
      <c r="M11" s="9"/>
      <c r="N11" s="9"/>
      <c r="O11" s="9"/>
      <c r="P11" s="9"/>
      <c r="Q11" s="9"/>
      <c r="R11" s="9"/>
    </row>
    <row r="12" spans="1:19" ht="16" x14ac:dyDescent="0.2">
      <c r="A12" s="7">
        <v>8</v>
      </c>
      <c r="B12" s="8">
        <f>Data!A9</f>
        <v>13716</v>
      </c>
      <c r="C12" s="9">
        <f>Data!B9/'Exposure based'!$B12*1000</f>
        <v>4.5931758530183728</v>
      </c>
      <c r="D12" s="9">
        <f>Data!C9/'Exposure based'!$B12*1000</f>
        <v>31.058617672790898</v>
      </c>
      <c r="E12" s="9">
        <f>Data!D9/'Exposure based'!$B12*1000</f>
        <v>31.714785651793523</v>
      </c>
      <c r="F12" s="9">
        <f>Data!E9/'Exposure based'!$B12*1000</f>
        <v>18.955963837853602</v>
      </c>
      <c r="G12" s="9">
        <f>Data!F9/'Exposure based'!$B12*1000</f>
        <v>9.5508894721493149</v>
      </c>
      <c r="H12" s="9">
        <f>Data!G9/'Exposure based'!$B12*1000</f>
        <v>5.3222513852435114</v>
      </c>
      <c r="I12" s="9">
        <f>Data!H9/'Exposure based'!$B12*1000</f>
        <v>2.1872265966754156</v>
      </c>
      <c r="J12" s="9">
        <f>Data!I9/'Exposure based'!$B12*1000</f>
        <v>1.0936132983377078</v>
      </c>
      <c r="K12" s="9"/>
      <c r="L12" s="9"/>
      <c r="M12" s="9"/>
      <c r="N12" s="9"/>
      <c r="O12" s="9"/>
      <c r="P12" s="9"/>
      <c r="Q12" s="9"/>
      <c r="R12" s="9"/>
    </row>
    <row r="13" spans="1:19" ht="16" x14ac:dyDescent="0.2">
      <c r="A13" s="7">
        <v>9</v>
      </c>
      <c r="B13" s="8">
        <f>Data!A10</f>
        <v>15626</v>
      </c>
      <c r="C13" s="9">
        <f>Data!B10/'Exposure based'!$B13*1000</f>
        <v>3.8397542557276334</v>
      </c>
      <c r="D13" s="9">
        <f>Data!C10/'Exposure based'!$B13*1000</f>
        <v>24.382439523870474</v>
      </c>
      <c r="E13" s="9">
        <f>Data!D10/'Exposure based'!$B13*1000</f>
        <v>27.582234736976833</v>
      </c>
      <c r="F13" s="9">
        <f>Data!E10/'Exposure based'!$B13*1000</f>
        <v>18.942787661589659</v>
      </c>
      <c r="G13" s="9">
        <f>Data!F10/'Exposure based'!$B13*1000</f>
        <v>10.239344681940356</v>
      </c>
      <c r="H13" s="9">
        <f>Data!G10/'Exposure based'!$B13*1000</f>
        <v>5.1196723409701779</v>
      </c>
      <c r="I13" s="9">
        <f>Data!H10/'Exposure based'!$B13*1000</f>
        <v>3.6477665429412518</v>
      </c>
      <c r="J13" s="9"/>
      <c r="K13" s="9"/>
      <c r="L13" s="9"/>
      <c r="M13" s="9"/>
      <c r="N13" s="9"/>
      <c r="O13" s="9"/>
      <c r="P13" s="9"/>
      <c r="Q13" s="9"/>
      <c r="R13" s="9"/>
    </row>
    <row r="14" spans="1:19" ht="16" x14ac:dyDescent="0.2">
      <c r="A14" s="7">
        <v>10</v>
      </c>
      <c r="B14" s="8">
        <f>Data!A11</f>
        <v>14623</v>
      </c>
      <c r="C14" s="9">
        <f>Data!B11/'Exposure based'!$B14*1000</f>
        <v>2.5302605484510701</v>
      </c>
      <c r="D14" s="9">
        <f>Data!C11/'Exposure based'!$B14*1000</f>
        <v>23.387813718115297</v>
      </c>
      <c r="E14" s="9">
        <f>Data!D11/'Exposure based'!$B14*1000</f>
        <v>29.268959857758325</v>
      </c>
      <c r="F14" s="9">
        <f>Data!E11/'Exposure based'!$B14*1000</f>
        <v>19.968542706694933</v>
      </c>
      <c r="G14" s="9">
        <f>Data!F11/'Exposure based'!$B14*1000</f>
        <v>12.240990220884909</v>
      </c>
      <c r="H14" s="9">
        <f>Data!G11/'Exposure based'!$B14*1000</f>
        <v>6.4282295014702866</v>
      </c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9" ht="16" x14ac:dyDescent="0.2">
      <c r="A15" s="7">
        <v>11</v>
      </c>
      <c r="B15" s="8">
        <f>Data!A12</f>
        <v>16471</v>
      </c>
      <c r="C15" s="9">
        <f>Data!B12/'Exposure based'!$B15*1000</f>
        <v>1.8820958047477383</v>
      </c>
      <c r="D15" s="9">
        <f>Data!C12/'Exposure based'!$B15*1000</f>
        <v>23.860117782769716</v>
      </c>
      <c r="E15" s="9">
        <f>Data!D12/'Exposure based'!$B15*1000</f>
        <v>25.863639123307632</v>
      </c>
      <c r="F15" s="9">
        <f>Data!E12/'Exposure based'!$B15*1000</f>
        <v>23.677979479084453</v>
      </c>
      <c r="G15" s="9">
        <f>Data!F12/'Exposure based'!$B15*1000</f>
        <v>12.688968490073464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19" ht="16" x14ac:dyDescent="0.2">
      <c r="A16" s="7">
        <v>12</v>
      </c>
      <c r="B16" s="8">
        <f>Data!A13</f>
        <v>15906</v>
      </c>
      <c r="C16" s="9">
        <f>Data!B13/'Exposure based'!$B16*1000</f>
        <v>1.886080724254998</v>
      </c>
      <c r="D16" s="9">
        <f>Data!C13/'Exposure based'!$B16*1000</f>
        <v>19.489500817301646</v>
      </c>
      <c r="E16" s="9">
        <f>Data!D13/'Exposure based'!$B16*1000</f>
        <v>27.536778574122973</v>
      </c>
      <c r="F16" s="9">
        <f>Data!E13/'Exposure based'!$B16*1000</f>
        <v>23.198792908336479</v>
      </c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</row>
    <row r="17" spans="1:18" ht="16" x14ac:dyDescent="0.2">
      <c r="A17" s="7">
        <v>13</v>
      </c>
      <c r="B17" s="8">
        <f>Data!A14</f>
        <v>17055</v>
      </c>
      <c r="C17" s="9">
        <f>Data!B14/'Exposure based'!$B17*1000</f>
        <v>2.2280856053943126</v>
      </c>
      <c r="D17" s="9">
        <f>Data!C14/'Exposure based'!$B17*1000</f>
        <v>19.642333626502495</v>
      </c>
      <c r="E17" s="9">
        <f>Data!D14/'Exposure based'!$B17*1000</f>
        <v>27.264731750219877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ht="16" x14ac:dyDescent="0.2">
      <c r="A18" s="7">
        <v>14</v>
      </c>
      <c r="B18" s="8">
        <f>Data!A15</f>
        <v>16893</v>
      </c>
      <c r="C18" s="9">
        <f>Data!B15/'Exposure based'!$B18*1000</f>
        <v>1.0655301012253595</v>
      </c>
      <c r="D18" s="9">
        <f>Data!C15/'Exposure based'!$B18*1000</f>
        <v>15.331794234298229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1:18" ht="16" x14ac:dyDescent="0.2">
      <c r="A19" s="7">
        <v>15</v>
      </c>
      <c r="B19" s="8">
        <f>Data!A16</f>
        <v>17743</v>
      </c>
      <c r="C19" s="9">
        <f>Data!B16/'Exposure based'!$B19*1000</f>
        <v>0.9017640759736234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 ht="16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8" ht="16" x14ac:dyDescent="0.2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pans="1:18" ht="16" x14ac:dyDescent="0.2">
      <c r="A22" s="3" t="s">
        <v>6</v>
      </c>
      <c r="B22" s="3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8" ht="16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8" ht="16" x14ac:dyDescent="0.2">
      <c r="A24" s="6" t="s">
        <v>7</v>
      </c>
      <c r="B24" s="6"/>
      <c r="C24" s="11" cm="1">
        <f t="array" aca="1" ref="C24" ca="1">SUMPRODUCT(OFFSET(C19,3-COLUMN(C19),,-(19-COLUMN(C19))),OFFSET($B19,3-COLUMN(C19),,-(19-COLUMN(C19)))/SUM(OFFSET($B19,3-COLUMN(C19),,-(19-COLUMN(C19)))))</f>
        <v>5.5427087092706708</v>
      </c>
      <c r="D24" s="11" cm="1">
        <f t="array" aca="1" ref="D24" ca="1">SUMPRODUCT(OFFSET(D19,3-COLUMN(D19),,-(19-COLUMN(D19))),OFFSET($B19,3-COLUMN(D19),,-(19-COLUMN(D19)))/SUM(OFFSET($B19,3-COLUMN(D19),,-(19-COLUMN(D19)))))</f>
        <v>27.944420791887605</v>
      </c>
      <c r="E24" s="11" cm="1">
        <f t="array" aca="1" ref="E24" ca="1">SUMPRODUCT(OFFSET(E19,3-COLUMN(E19),,-(19-COLUMN(E19))),OFFSET($B19,3-COLUMN(E19),,-(19-COLUMN(E19)))/SUM(OFFSET($B19,3-COLUMN(E19),,-(19-COLUMN(E19)))))</f>
        <v>27.286186203590038</v>
      </c>
      <c r="F24" s="11" cm="1">
        <f t="array" aca="1" ref="F24" ca="1">SUMPRODUCT(OFFSET(F19,3-COLUMN(F19),,-(19-COLUMN(F19))),OFFSET($B19,3-COLUMN(F19),,-(19-COLUMN(F19)))/SUM(OFFSET($B19,3-COLUMN(F19),,-(19-COLUMN(F19)))))</f>
        <v>17.175307384166533</v>
      </c>
      <c r="G24" s="11" cm="1">
        <f t="array" aca="1" ref="G24" ca="1">SUMPRODUCT(OFFSET(G19,3-COLUMN(G19),,-(19-COLUMN(G19))),OFFSET($B19,3-COLUMN(G19),,-(19-COLUMN(G19)))/SUM(OFFSET($B19,3-COLUMN(G19),,-(19-COLUMN(G19)))))</f>
        <v>9.0600731946799975</v>
      </c>
      <c r="H24" s="11" cm="1">
        <f t="array" aca="1" ref="H24" ca="1">SUMPRODUCT(OFFSET(H19,3-COLUMN(H19),,-(19-COLUMN(H19))),OFFSET($B19,3-COLUMN(H19),,-(19-COLUMN(H19)))/SUM(OFFSET($B19,3-COLUMN(H19),,-(19-COLUMN(H19)))))</f>
        <v>4.1461555449487424</v>
      </c>
      <c r="I24" s="11" cm="1">
        <f t="array" aca="1" ref="I24" ca="1">SUMPRODUCT(OFFSET(I19,3-COLUMN(I19),,-(19-COLUMN(I19))),OFFSET($B19,3-COLUMN(I19),,-(19-COLUMN(I19)))/SUM(OFFSET($B19,3-COLUMN(I19),,-(19-COLUMN(I19)))))</f>
        <v>1.9006266501256484</v>
      </c>
      <c r="J24" s="11" cm="1">
        <f t="array" aca="1" ref="J24" ca="1">SUMPRODUCT(OFFSET(J19,3-COLUMN(J19),,-(19-COLUMN(J19))),OFFSET($B19,3-COLUMN(J19),,-(19-COLUMN(J19)))/SUM(OFFSET($B19,3-COLUMN(J19),,-(19-COLUMN(J19)))))</f>
        <v>0.72646700931693942</v>
      </c>
      <c r="K24" s="11" cm="1">
        <f t="array" aca="1" ref="K24" ca="1">SUMPRODUCT(OFFSET(K19,3-COLUMN(K19),,-(19-COLUMN(K19))),OFFSET($B19,3-COLUMN(K19),,-(19-COLUMN(K19)))/SUM(OFFSET($B19,3-COLUMN(K19),,-(19-COLUMN(K19)))))</f>
        <v>0.35267514470053735</v>
      </c>
      <c r="L24" s="11" cm="1">
        <f t="array" aca="1" ref="L24" ca="1">SUMPRODUCT(OFFSET(L19,3-COLUMN(L19),,-(19-COLUMN(L19))),OFFSET($B19,3-COLUMN(L19),,-(19-COLUMN(L19)))/SUM(OFFSET($B19,3-COLUMN(L19),,-(19-COLUMN(L19)))))</f>
        <v>0.15896307165566154</v>
      </c>
      <c r="M24" s="11" cm="1">
        <f t="array" aca="1" ref="M24" ca="1">SUMPRODUCT(OFFSET(M19,3-COLUMN(M19),,-(19-COLUMN(M19))),OFFSET($B19,3-COLUMN(M19),,-(19-COLUMN(M19)))/SUM(OFFSET($B19,3-COLUMN(M19),,-(19-COLUMN(M19)))))</f>
        <v>5.8828720181192465E-2</v>
      </c>
      <c r="N24" s="11" cm="1">
        <f t="array" aca="1" ref="N24" ca="1">SUMPRODUCT(OFFSET(N19,3-COLUMN(N19),,-(19-COLUMN(N19))),OFFSET($B19,3-COLUMN(N19),,-(19-COLUMN(N19)))/SUM(OFFSET($B19,3-COLUMN(N19),,-(19-COLUMN(N19)))))</f>
        <v>0</v>
      </c>
      <c r="O24" s="11" cm="1">
        <f t="array" aca="1" ref="O24" ca="1">SUMPRODUCT(OFFSET(O19,3-COLUMN(O19),,-(19-COLUMN(O19))),OFFSET($B19,3-COLUMN(O19),,-(19-COLUMN(O19)))/SUM(OFFSET($B19,3-COLUMN(O19),,-(19-COLUMN(O19)))))</f>
        <v>0</v>
      </c>
      <c r="P24" s="11" cm="1">
        <f t="array" aca="1" ref="P24" ca="1">SUMPRODUCT(OFFSET(P19,3-COLUMN(P19),,-(19-COLUMN(P19))),OFFSET($B19,3-COLUMN(P19),,-(19-COLUMN(P19)))/SUM(OFFSET($B19,3-COLUMN(P19),,-(19-COLUMN(P19)))))</f>
        <v>0</v>
      </c>
      <c r="Q24" s="11" cm="1">
        <f t="array" aca="1" ref="Q24" ca="1">SUMPRODUCT(OFFSET(Q19,3-COLUMN(Q19),,-(19-COLUMN(Q19))),OFFSET($B19,3-COLUMN(Q19),,-(19-COLUMN(Q19)))/SUM(OFFSET($B19,3-COLUMN(Q19),,-(19-COLUMN(Q19)))))</f>
        <v>0</v>
      </c>
      <c r="R24" s="11" cm="1">
        <f t="array" aca="1" ref="R24" ca="1">SUMPRODUCT(OFFSET(R19,3-COLUMN(R19),,-(19-COLUMN(R19))),OFFSET($B19,3-COLUMN(R19),,-(19-COLUMN(R19)))/SUM(OFFSET($B19,3-COLUMN(R19),,-(19-COLUMN(R19)))))</f>
        <v>0</v>
      </c>
    </row>
    <row r="25" spans="1:18" ht="16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8" ht="16" x14ac:dyDescent="0.2">
      <c r="A26" s="6" t="s">
        <v>8</v>
      </c>
      <c r="B26" s="6"/>
      <c r="C26" s="12" cm="1">
        <f t="array" aca="1" ref="C26" ca="1">SUMPRODUCT(OFFSET(C19,3-COLUMN(C19),,-6),OFFSET($B19,3-COLUMN(C19),,-6)/SUM(OFFSET($B19,3-COLUMN(C19),,-6)))</f>
        <v>1.7225481553535782</v>
      </c>
      <c r="D26" s="12" cm="1">
        <f t="array" aca="1" ref="D26" ca="1">SUMPRODUCT(OFFSET(D19,3-COLUMN(D19),,-6),OFFSET($B19,3-COLUMN(D19),,-6)/SUM(OFFSET($B19,3-COLUMN(D19),,-6)))</f>
        <v>20.916602812351151</v>
      </c>
      <c r="E26" s="12" cm="1">
        <f t="array" aca="1" ref="E26" ca="1">SUMPRODUCT(OFFSET(E19,3-COLUMN(E19),,-6),OFFSET($B19,3-COLUMN(E19),,-6)/SUM(OFFSET($B19,3-COLUMN(E19),,-6)))</f>
        <v>28.08441384626915</v>
      </c>
      <c r="F26" s="12" cm="1">
        <f t="array" aca="1" ref="F26" ca="1">SUMPRODUCT(OFFSET(F19,3-COLUMN(F19),,-6),OFFSET($B19,3-COLUMN(F19),,-6)/SUM(OFFSET($B19,3-COLUMN(F19),,-6)))</f>
        <v>20.413771875824466</v>
      </c>
      <c r="G26" s="12" cm="1">
        <f t="array" aca="1" ref="G26" ca="1">SUMPRODUCT(OFFSET(G19,3-COLUMN(G19),,-6),OFFSET($B19,3-COLUMN(G19),,-6)/SUM(OFFSET($B19,3-COLUMN(G19),,-6)))</f>
        <v>10.804970286331713</v>
      </c>
      <c r="H26" s="12" cm="1">
        <f t="array" aca="1" ref="H26" ca="1">SUMPRODUCT(OFFSET(H19,3-COLUMN(H19),,-6),OFFSET($B19,3-COLUMN(H19),,-6)/SUM(OFFSET($B19,3-COLUMN(H19),,-6)))</f>
        <v>4.9937285334146084</v>
      </c>
      <c r="I26" s="12" cm="1">
        <f t="array" aca="1" ref="I26" ca="1">SUMPRODUCT(OFFSET(I19,3-COLUMN(I19),,-6),OFFSET($B19,3-COLUMN(I19),,-6)/SUM(OFFSET($B19,3-COLUMN(I19),,-6)))</f>
        <v>2.2510529118458633</v>
      </c>
      <c r="J26" s="12" cm="1">
        <f t="array" aca="1" ref="J26" ca="1">SUMPRODUCT(OFFSET(J19,3-COLUMN(J19),,-6),OFFSET($B19,3-COLUMN(J19),,-6)/SUM(OFFSET($B19,3-COLUMN(J19),,-6)))</f>
        <v>0.84327805177216164</v>
      </c>
      <c r="K26" s="12" cm="1">
        <f t="array" aca="1" ref="K26" ca="1">SUMPRODUCT(OFFSET(K19,3-COLUMN(K19),,-6),OFFSET($B19,3-COLUMN(K19),,-6)/SUM(OFFSET($B19,3-COLUMN(K19),,-6)))</f>
        <v>0.40717681981768983</v>
      </c>
      <c r="L26" s="12" cm="1">
        <f t="array" aca="1" ref="L26" ca="1">SUMPRODUCT(OFFSET(L19,3-COLUMN(L19),,-6),OFFSET($B19,3-COLUMN(L19),,-6)/SUM(OFFSET($B19,3-COLUMN(L19),,-6)))</f>
        <v>0.18000304620539731</v>
      </c>
      <c r="M26" s="12" cm="1">
        <f t="array" aca="1" ref="M26" ca="1">SUMPRODUCT(OFFSET(M19,3-COLUMN(M19),,-6),OFFSET($B19,3-COLUMN(M19),,-6)/SUM(OFFSET($B19,3-COLUMN(M19),,-6)))</f>
        <v>5.8828720181192465E-2</v>
      </c>
      <c r="N26" s="9"/>
      <c r="O26" s="9"/>
      <c r="P26" s="9"/>
      <c r="Q26" s="9"/>
      <c r="R26" s="9"/>
    </row>
    <row r="27" spans="1:18" ht="16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8" ht="16" x14ac:dyDescent="0.2">
      <c r="A28" s="6" t="s">
        <v>9</v>
      </c>
      <c r="B28" s="6"/>
      <c r="C28" s="13" cm="1">
        <f t="array" aca="1" ref="C28" ca="1">SUMPRODUCT(OFFSET(C19,3-COLUMN(C19),,-3),OFFSET($B19,3-COLUMN(C19),,-3)/SUM(OFFSET($B19,3-COLUMN(C19),,-3)))</f>
        <v>1.3928923797179393</v>
      </c>
      <c r="D28" s="13" cm="1">
        <f t="array" aca="1" ref="D28" ca="1">SUMPRODUCT(OFFSET(D19,3-COLUMN(D19),,-3),OFFSET($B19,3-COLUMN(D19),,-3)/SUM(OFFSET($B19,3-COLUMN(D19),,-3)))</f>
        <v>18.132948208769609</v>
      </c>
      <c r="E28" s="13" cm="1">
        <f t="array" aca="1" ref="E28" ca="1">SUMPRODUCT(OFFSET(E19,3-COLUMN(E19),,-3),OFFSET($B19,3-COLUMN(E19),,-3)/SUM(OFFSET($B19,3-COLUMN(E19),,-3)))</f>
        <v>26.885418352484216</v>
      </c>
      <c r="F28" s="13" cm="1">
        <f t="array" aca="1" ref="F28" ca="1">SUMPRODUCT(OFFSET(F19,3-COLUMN(F19),,-3),OFFSET($B19,3-COLUMN(F19),,-3)/SUM(OFFSET($B19,3-COLUMN(F19),,-3)))</f>
        <v>22.361702127659576</v>
      </c>
      <c r="G28" s="13" cm="1">
        <f t="array" aca="1" ref="G28" ca="1">SUMPRODUCT(OFFSET(G19,3-COLUMN(G19),,-3),OFFSET($B19,3-COLUMN(G19),,-3)/SUM(OFFSET($B19,3-COLUMN(G19),,-3)))</f>
        <v>11.729452054794521</v>
      </c>
      <c r="H28" s="13" cm="1">
        <f t="array" aca="1" ref="H28" ca="1">SUMPRODUCT(OFFSET(H19,3-COLUMN(H19),,-3),OFFSET($B19,3-COLUMN(H19),,-3)/SUM(OFFSET($B19,3-COLUMN(H19),,-3)))</f>
        <v>5.6181053110428749</v>
      </c>
      <c r="I28" s="13" cm="1">
        <f t="array" aca="1" ref="I28" ca="1">SUMPRODUCT(OFFSET(I19,3-COLUMN(I19),,-3),OFFSET($B19,3-COLUMN(I19),,-3)/SUM(OFFSET($B19,3-COLUMN(I19),,-3)))</f>
        <v>2.6610262008733625</v>
      </c>
      <c r="J28" s="13" cm="1">
        <f t="array" aca="1" ref="J28" ca="1">SUMPRODUCT(OFFSET(J19,3-COLUMN(J19),,-3),OFFSET($B19,3-COLUMN(J19),,-3)/SUM(OFFSET($B19,3-COLUMN(J19),,-3)))</f>
        <v>0.92575009494872762</v>
      </c>
      <c r="K28" s="13" cm="1">
        <f t="array" aca="1" ref="K28" ca="1">SUMPRODUCT(OFFSET(K19,3-COLUMN(K19),,-3),OFFSET($B19,3-COLUMN(K19),,-3)/SUM(OFFSET($B19,3-COLUMN(K19),,-3)))</f>
        <v>0.50795800880460551</v>
      </c>
      <c r="L28" s="13" cm="1">
        <f t="array" aca="1" ref="L28" ca="1">SUMPRODUCT(OFFSET(L19,3-COLUMN(L19),,-3),OFFSET($B19,3-COLUMN(L19),,-3)/SUM(OFFSET($B19,3-COLUMN(L19),,-3)))</f>
        <v>0.2586652871184687</v>
      </c>
      <c r="M28" s="13" cm="1">
        <f t="array" aca="1" ref="M28" ca="1">SUMPRODUCT(OFFSET(M19,3-COLUMN(M19),,-3),OFFSET($B19,3-COLUMN(M19),,-3)/SUM(OFFSET($B19,3-COLUMN(M19),,-3)))</f>
        <v>8.3015108749792454E-2</v>
      </c>
      <c r="N28" s="13" cm="1">
        <f t="array" aca="1" ref="N28" ca="1">SUMPRODUCT(OFFSET(N19,3-COLUMN(N19),,-3),OFFSET($B19,3-COLUMN(N19),,-3)/SUM(OFFSET($B19,3-COLUMN(N19),,-3)))</f>
        <v>0</v>
      </c>
      <c r="O28" s="13" cm="1">
        <f t="array" aca="1" ref="O28" ca="1">SUMPRODUCT(OFFSET(O19,3-COLUMN(O19),,-3),OFFSET($B19,3-COLUMN(O19),,-3)/SUM(OFFSET($B19,3-COLUMN(O19),,-3)))</f>
        <v>0</v>
      </c>
      <c r="P28" s="13" cm="1">
        <f t="array" aca="1" ref="P28" ca="1">SUMPRODUCT(OFFSET(P19,3-COLUMN(P19),,-3),OFFSET($B19,3-COLUMN(P19),,-3)/SUM(OFFSET($B19,3-COLUMN(P19),,-3)))</f>
        <v>0</v>
      </c>
    </row>
    <row r="29" spans="1:18" ht="16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8" ht="16" x14ac:dyDescent="0.2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6"/>
    </row>
    <row r="31" spans="1:18" ht="16" x14ac:dyDescent="0.2">
      <c r="A31" s="6" t="s">
        <v>10</v>
      </c>
      <c r="B31" s="6"/>
      <c r="C31" s="13">
        <v>1.3928923797179393</v>
      </c>
      <c r="D31" s="13">
        <v>18.132948208769609</v>
      </c>
      <c r="E31" s="13">
        <v>26.885418352484216</v>
      </c>
      <c r="F31" s="13">
        <v>22.361702127659576</v>
      </c>
      <c r="G31" s="13">
        <v>11.729452054794521</v>
      </c>
      <c r="H31" s="13">
        <v>5.6181053110428749</v>
      </c>
      <c r="I31" s="13">
        <v>2.6610262008733625</v>
      </c>
      <c r="J31" s="13">
        <v>0.92575009494872762</v>
      </c>
      <c r="K31" s="13">
        <v>0.50795800880460551</v>
      </c>
      <c r="L31" s="13">
        <v>0.2586652871184687</v>
      </c>
      <c r="M31" s="13">
        <v>8.3015108749792454E-2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</row>
    <row r="32" spans="1:18" ht="16" x14ac:dyDescent="0.2">
      <c r="A32" s="6" t="s">
        <v>11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8" ht="16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8" ht="16" x14ac:dyDescent="0.2">
      <c r="A34" s="3" t="s">
        <v>10</v>
      </c>
      <c r="B34" s="3"/>
      <c r="C34" s="13">
        <v>1.3928923797179393</v>
      </c>
      <c r="D34" s="13">
        <v>18.132948208769609</v>
      </c>
      <c r="E34" s="13">
        <v>26.885418352484216</v>
      </c>
      <c r="F34" s="13">
        <v>22.361702127659576</v>
      </c>
      <c r="G34" s="13">
        <v>11.729452054794521</v>
      </c>
      <c r="H34" s="13">
        <v>5.6181053110428749</v>
      </c>
      <c r="I34" s="13">
        <v>2.6610262008733625</v>
      </c>
      <c r="J34" s="13">
        <v>0.92575009494872762</v>
      </c>
      <c r="K34" s="44">
        <v>0.47077044924967876</v>
      </c>
      <c r="L34" s="44">
        <v>0.21345151445458657</v>
      </c>
      <c r="M34" s="44">
        <v>9.6780817690603288E-2</v>
      </c>
      <c r="N34" s="44">
        <v>4.3881284687978118E-2</v>
      </c>
      <c r="O34" s="45">
        <v>3.6400456423156445E-2</v>
      </c>
      <c r="P34" s="35"/>
      <c r="Q34" s="35"/>
      <c r="R34" s="35"/>
    </row>
    <row r="35" spans="1:18" ht="16" x14ac:dyDescent="0.2">
      <c r="A35" s="3" t="s">
        <v>12</v>
      </c>
      <c r="B35" s="3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8" ht="16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8" ht="16" x14ac:dyDescent="0.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6"/>
    </row>
    <row r="38" spans="1:18" ht="16" x14ac:dyDescent="0.2">
      <c r="A38" s="3" t="s">
        <v>13</v>
      </c>
      <c r="B38" s="3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8" ht="16" x14ac:dyDescent="0.2">
      <c r="A39" s="6"/>
      <c r="B39" s="6"/>
      <c r="C39" s="6"/>
      <c r="D39" s="6"/>
      <c r="E39" s="6"/>
      <c r="F39" s="6"/>
      <c r="G39" s="6" t="s">
        <v>14</v>
      </c>
      <c r="H39" s="6"/>
      <c r="I39" s="6"/>
      <c r="K39" s="6"/>
      <c r="L39" s="6"/>
      <c r="M39" s="6"/>
      <c r="N39" s="6"/>
    </row>
    <row r="40" spans="1:18" ht="16" x14ac:dyDescent="0.2">
      <c r="A40" s="6" t="s">
        <v>15</v>
      </c>
      <c r="B40" s="6"/>
      <c r="C40" s="6"/>
      <c r="D40" s="6"/>
      <c r="E40" s="6"/>
      <c r="F40" s="6"/>
      <c r="G40" s="6"/>
      <c r="H40" s="6"/>
      <c r="I40" s="6"/>
      <c r="J40" s="34">
        <f>LN(J31)</f>
        <v>-7.7150956624307238E-2</v>
      </c>
      <c r="K40" s="34">
        <f t="shared" ref="K40:M40" si="0">LN(K31)</f>
        <v>-0.67735649465362113</v>
      </c>
      <c r="L40" s="34">
        <f t="shared" si="0"/>
        <v>-1.3522203807861393</v>
      </c>
      <c r="M40" s="34">
        <f t="shared" si="0"/>
        <v>-2.4887326546215296</v>
      </c>
      <c r="N40" s="6"/>
    </row>
    <row r="41" spans="1:18" ht="16" x14ac:dyDescent="0.2">
      <c r="A41" s="6"/>
      <c r="B41" s="6"/>
      <c r="C41" s="6"/>
      <c r="D41" s="6"/>
      <c r="E41" s="6"/>
      <c r="F41" s="6"/>
      <c r="G41" s="6" t="s">
        <v>16</v>
      </c>
      <c r="H41" s="6"/>
      <c r="I41" s="6"/>
      <c r="J41" s="6"/>
      <c r="K41" s="6"/>
      <c r="L41" s="6"/>
      <c r="M41" s="6"/>
      <c r="N41" s="6"/>
    </row>
    <row r="42" spans="1:18" ht="16" x14ac:dyDescent="0.2">
      <c r="A42" s="6" t="s">
        <v>17</v>
      </c>
      <c r="B42" s="6"/>
      <c r="C42" s="34" cm="1">
        <f t="array" ref="C42">SLOPE(J40:M40,J2:M2-8)</f>
        <v>-0.79096089801241853</v>
      </c>
      <c r="D42" s="6"/>
      <c r="E42" s="6"/>
      <c r="F42" s="6" t="s">
        <v>18</v>
      </c>
      <c r="G42" s="6"/>
      <c r="H42" s="6"/>
      <c r="I42" s="6"/>
      <c r="J42" s="34" cm="1">
        <f t="array" ref="J42">_xlfn.FORECAST.LINEAR(J2-8,$J$40:$M$40,$J$2:$M$2-8)</f>
        <v>3.7576225347228376E-2</v>
      </c>
      <c r="K42" s="34" cm="1">
        <f t="array" ref="K42">_xlfn.FORECAST.LINEAR(K2-8,$J$40:$M$40,$J$2:$M$2-8)</f>
        <v>-0.75338467266519016</v>
      </c>
      <c r="L42" s="34" cm="1">
        <f t="array" ref="L42">_xlfn.FORECAST.LINEAR(L2-8,$J$40:$M$40,$J$2:$M$2-8)</f>
        <v>-1.5443455706776086</v>
      </c>
      <c r="M42" s="34" cm="1">
        <f t="array" ref="M42">_xlfn.FORECAST.LINEAR(M2-8,$J$40:$M$40,$J$2:$M$2-8)</f>
        <v>-2.3353064686900273</v>
      </c>
      <c r="N42" s="34" cm="1">
        <f t="array" ref="N42">_xlfn.FORECAST.LINEAR(N2-8,$J$40:$M$40,$J$2:$M$2-8)</f>
        <v>-3.1262673667024461</v>
      </c>
    </row>
    <row r="43" spans="1:18" ht="16" x14ac:dyDescent="0.2">
      <c r="A43" s="6" t="s">
        <v>19</v>
      </c>
      <c r="B43" s="6"/>
      <c r="C43" s="34" cm="1">
        <f t="array" ref="C43">INTERCEPT(J40:M40,J2:M2-8)</f>
        <v>-0.75338467266519016</v>
      </c>
      <c r="D43" s="6"/>
      <c r="E43" s="6"/>
      <c r="F43" s="6" t="s">
        <v>20</v>
      </c>
      <c r="G43" s="6"/>
      <c r="H43" s="6"/>
      <c r="I43" s="6"/>
      <c r="J43" s="34">
        <f>EXP(J42)</f>
        <v>1.0382911381680393</v>
      </c>
      <c r="K43" s="44">
        <f t="shared" ref="K43:N43" si="1">EXP(K42)</f>
        <v>0.47077044924967876</v>
      </c>
      <c r="L43" s="44">
        <f t="shared" si="1"/>
        <v>0.21345151445458657</v>
      </c>
      <c r="M43" s="44">
        <f t="shared" si="1"/>
        <v>9.6780817690603288E-2</v>
      </c>
      <c r="N43" s="44">
        <f t="shared" si="1"/>
        <v>4.3881284687978118E-2</v>
      </c>
    </row>
    <row r="44" spans="1:18" ht="16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8" ht="16" x14ac:dyDescent="0.2">
      <c r="A45" s="3" t="s">
        <v>21</v>
      </c>
      <c r="B45" s="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8" ht="16" x14ac:dyDescent="0.2">
      <c r="A46" s="6" t="s">
        <v>22</v>
      </c>
      <c r="B46" s="6"/>
      <c r="C46" s="34">
        <f>EXP(C43)</f>
        <v>0.47077044924967876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8" ht="16" x14ac:dyDescent="0.2">
      <c r="A47" s="6" t="s">
        <v>23</v>
      </c>
      <c r="B47" s="6"/>
      <c r="C47" s="34">
        <f>EXP(C42)</f>
        <v>0.45340890617664908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8" ht="16" x14ac:dyDescent="0.2">
      <c r="A48" s="6" t="s">
        <v>24</v>
      </c>
      <c r="B48" s="6"/>
      <c r="C48" s="45">
        <f>C46*C47^(4)/(1-C47)</f>
        <v>3.6400456423156445E-2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ht="16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</sheetData>
  <conditionalFormatting sqref="C4:C19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D4:D18">
    <cfRule type="colorScale" priority="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4:E17">
    <cfRule type="colorScale" priority="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:F16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:G15">
    <cfRule type="colorScale" priority="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4:H14">
    <cfRule type="colorScale" priority="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4:I13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4:J12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:K11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4:L10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M4:M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F311C-41D4-844A-A840-9639066A7F31}">
  <dimension ref="A1:T60"/>
  <sheetViews>
    <sheetView zoomScale="99" workbookViewId="0">
      <selection activeCell="K29" sqref="K29"/>
    </sheetView>
  </sheetViews>
  <sheetFormatPr baseColWidth="10" defaultColWidth="11.5" defaultRowHeight="15" x14ac:dyDescent="0.2"/>
  <cols>
    <col min="3" max="14" width="6.5" customWidth="1"/>
    <col min="15" max="15" width="12.1640625" bestFit="1" customWidth="1"/>
  </cols>
  <sheetData>
    <row r="1" spans="1:20" ht="16" x14ac:dyDescent="0.2">
      <c r="A1" s="1" t="s">
        <v>34</v>
      </c>
      <c r="B1" s="1"/>
      <c r="C1" s="3" t="s">
        <v>25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4"/>
      <c r="Q1" s="3"/>
      <c r="R1" s="3" t="s">
        <v>26</v>
      </c>
      <c r="S1" s="3"/>
    </row>
    <row r="2" spans="1:20" ht="16" x14ac:dyDescent="0.2">
      <c r="A2" s="1" t="s">
        <v>33</v>
      </c>
      <c r="B2" s="1" t="s">
        <v>3</v>
      </c>
      <c r="C2" s="3">
        <v>0</v>
      </c>
      <c r="D2" s="3">
        <v>1</v>
      </c>
      <c r="E2" s="3">
        <v>2</v>
      </c>
      <c r="F2" s="3">
        <v>3</v>
      </c>
      <c r="G2" s="3">
        <v>4</v>
      </c>
      <c r="H2" s="3">
        <v>5</v>
      </c>
      <c r="I2" s="3">
        <v>6</v>
      </c>
      <c r="J2" s="3">
        <v>7</v>
      </c>
      <c r="K2" s="3">
        <v>8</v>
      </c>
      <c r="L2" s="3">
        <v>9</v>
      </c>
      <c r="M2" s="3">
        <v>10</v>
      </c>
      <c r="N2" s="3">
        <v>11</v>
      </c>
      <c r="O2" s="3" t="s">
        <v>29</v>
      </c>
      <c r="P2" s="14" t="s">
        <v>30</v>
      </c>
      <c r="Q2" s="3" t="s">
        <v>31</v>
      </c>
      <c r="R2" s="3" t="s">
        <v>27</v>
      </c>
      <c r="S2" s="3" t="s">
        <v>28</v>
      </c>
      <c r="T2" s="3" t="s">
        <v>32</v>
      </c>
    </row>
    <row r="3" spans="1:20" ht="16" x14ac:dyDescent="0.2">
      <c r="A3" s="4"/>
      <c r="B3" s="4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5"/>
      <c r="Q3" s="6"/>
      <c r="R3" s="6"/>
      <c r="S3" s="6"/>
    </row>
    <row r="4" spans="1:20" ht="16" x14ac:dyDescent="0.2">
      <c r="A4" s="7">
        <f>'Exposure based'!A4</f>
        <v>0</v>
      </c>
      <c r="B4" s="19">
        <f>'Exposure based'!B4</f>
        <v>9559</v>
      </c>
      <c r="C4" s="21">
        <f>Data!B1</f>
        <v>156</v>
      </c>
      <c r="D4" s="21">
        <f>Data!C1</f>
        <v>383</v>
      </c>
      <c r="E4" s="21">
        <f>Data!D1</f>
        <v>220</v>
      </c>
      <c r="F4" s="21">
        <f>Data!E1</f>
        <v>86</v>
      </c>
      <c r="G4" s="21">
        <f>Data!F1</f>
        <v>35</v>
      </c>
      <c r="H4" s="21">
        <f>Data!G1</f>
        <v>25</v>
      </c>
      <c r="I4" s="21">
        <f>Data!H1</f>
        <v>8</v>
      </c>
      <c r="J4" s="21">
        <f>Data!I1</f>
        <v>4</v>
      </c>
      <c r="K4" s="21">
        <f>Data!J1</f>
        <v>2</v>
      </c>
      <c r="L4" s="21">
        <f>Data!K1</f>
        <v>0</v>
      </c>
      <c r="M4" s="21">
        <f>Data!L1</f>
        <v>0</v>
      </c>
      <c r="N4" s="21">
        <f>Data!M1</f>
        <v>0</v>
      </c>
      <c r="O4" s="21">
        <f>Data!N1</f>
        <v>0</v>
      </c>
      <c r="P4" s="17"/>
      <c r="Q4" s="22"/>
      <c r="R4" s="16"/>
      <c r="S4" s="16"/>
      <c r="T4" s="22"/>
    </row>
    <row r="5" spans="1:20" ht="16" x14ac:dyDescent="0.2">
      <c r="A5" s="7">
        <f>'Exposure based'!A5</f>
        <v>1</v>
      </c>
      <c r="B5" s="19">
        <f>'Exposure based'!B5</f>
        <v>10713</v>
      </c>
      <c r="C5" s="21">
        <f>Data!B2</f>
        <v>158</v>
      </c>
      <c r="D5" s="21">
        <f>Data!C2</f>
        <v>445</v>
      </c>
      <c r="E5" s="21">
        <f>Data!D2</f>
        <v>262</v>
      </c>
      <c r="F5" s="21">
        <f>Data!E2</f>
        <v>132</v>
      </c>
      <c r="G5" s="21">
        <f>Data!F2</f>
        <v>83</v>
      </c>
      <c r="H5" s="21">
        <f>Data!G2</f>
        <v>24</v>
      </c>
      <c r="I5" s="21">
        <f>Data!H2</f>
        <v>9</v>
      </c>
      <c r="J5" s="21">
        <f>Data!I2</f>
        <v>4</v>
      </c>
      <c r="K5" s="21">
        <f>Data!J2</f>
        <v>1</v>
      </c>
      <c r="L5" s="21">
        <f>Data!K2</f>
        <v>0</v>
      </c>
      <c r="M5" s="21">
        <f>Data!L2</f>
        <v>0</v>
      </c>
      <c r="N5" s="21">
        <f>Data!M2</f>
        <v>0</v>
      </c>
      <c r="O5" s="21">
        <f>Data!N2</f>
        <v>0</v>
      </c>
      <c r="P5" s="17"/>
      <c r="Q5" s="22"/>
      <c r="R5" s="16"/>
      <c r="S5" s="16"/>
      <c r="T5" s="22"/>
    </row>
    <row r="6" spans="1:20" ht="16" x14ac:dyDescent="0.2">
      <c r="A6" s="7">
        <f>'Exposure based'!A6</f>
        <v>2</v>
      </c>
      <c r="B6" s="19">
        <f>'Exposure based'!B6</f>
        <v>11584</v>
      </c>
      <c r="C6" s="21">
        <f>Data!B3</f>
        <v>137</v>
      </c>
      <c r="D6" s="21">
        <f>Data!C3</f>
        <v>417</v>
      </c>
      <c r="E6" s="21">
        <f>Data!D3</f>
        <v>257</v>
      </c>
      <c r="F6" s="21">
        <f>Data!E3</f>
        <v>167</v>
      </c>
      <c r="G6" s="21">
        <f>Data!F3</f>
        <v>70</v>
      </c>
      <c r="H6" s="21">
        <f>Data!G3</f>
        <v>33</v>
      </c>
      <c r="I6" s="21">
        <f>Data!H3</f>
        <v>19</v>
      </c>
      <c r="J6" s="21">
        <f>Data!I3</f>
        <v>6</v>
      </c>
      <c r="K6" s="21">
        <f>Data!J3</f>
        <v>5</v>
      </c>
      <c r="L6" s="21">
        <f>Data!K3</f>
        <v>1</v>
      </c>
      <c r="M6" s="21">
        <f>Data!L3</f>
        <v>1</v>
      </c>
      <c r="N6" s="21">
        <f>Data!M3</f>
        <v>0</v>
      </c>
      <c r="O6" s="21">
        <f>Data!N3</f>
        <v>0</v>
      </c>
      <c r="P6" s="17"/>
      <c r="Q6" s="22"/>
      <c r="R6" s="16"/>
      <c r="S6" s="16"/>
      <c r="T6" s="22"/>
    </row>
    <row r="7" spans="1:20" ht="16" x14ac:dyDescent="0.2">
      <c r="A7" s="7">
        <f>'Exposure based'!A7</f>
        <v>3</v>
      </c>
      <c r="B7" s="19">
        <f>'Exposure based'!B7</f>
        <v>11264</v>
      </c>
      <c r="C7" s="21">
        <f>Data!B4</f>
        <v>123</v>
      </c>
      <c r="D7" s="21">
        <f>Data!C4</f>
        <v>415</v>
      </c>
      <c r="E7" s="21">
        <f>Data!D4</f>
        <v>305</v>
      </c>
      <c r="F7" s="21">
        <f>Data!E4</f>
        <v>145</v>
      </c>
      <c r="G7" s="21">
        <f>Data!F4</f>
        <v>77</v>
      </c>
      <c r="H7" s="21">
        <f>Data!G4</f>
        <v>33</v>
      </c>
      <c r="I7" s="21">
        <f>Data!H4</f>
        <v>17</v>
      </c>
      <c r="J7" s="21">
        <f>Data!I4</f>
        <v>8</v>
      </c>
      <c r="K7" s="21">
        <f>Data!J4</f>
        <v>4</v>
      </c>
      <c r="L7" s="21">
        <f>Data!K4</f>
        <v>2</v>
      </c>
      <c r="M7" s="21">
        <f>Data!L4</f>
        <v>2</v>
      </c>
      <c r="N7" s="21">
        <f>Data!M4</f>
        <v>0</v>
      </c>
      <c r="O7" s="21">
        <f>Data!N4</f>
        <v>0</v>
      </c>
      <c r="P7" s="17"/>
      <c r="Q7" s="22"/>
      <c r="R7" s="16"/>
      <c r="S7" s="16"/>
      <c r="T7" s="22"/>
    </row>
    <row r="8" spans="1:20" ht="16" x14ac:dyDescent="0.2">
      <c r="A8" s="7">
        <f>'Exposure based'!A8</f>
        <v>4</v>
      </c>
      <c r="B8" s="19">
        <f>'Exposure based'!B8</f>
        <v>11944</v>
      </c>
      <c r="C8" s="21">
        <f>Data!B5</f>
        <v>114</v>
      </c>
      <c r="D8" s="21">
        <f>Data!C5</f>
        <v>405</v>
      </c>
      <c r="E8" s="21">
        <f>Data!D5</f>
        <v>333</v>
      </c>
      <c r="F8" s="21">
        <f>Data!E5</f>
        <v>165</v>
      </c>
      <c r="G8" s="21">
        <f>Data!F5</f>
        <v>98</v>
      </c>
      <c r="H8" s="21">
        <f>Data!G5</f>
        <v>41</v>
      </c>
      <c r="I8" s="21">
        <f>Data!H5</f>
        <v>16</v>
      </c>
      <c r="J8" s="21">
        <f>Data!I5</f>
        <v>9</v>
      </c>
      <c r="K8" s="21">
        <f>Data!J5</f>
        <v>1</v>
      </c>
      <c r="L8" s="21">
        <f>Data!K5</f>
        <v>5</v>
      </c>
      <c r="M8" s="21">
        <f>Data!L5</f>
        <v>0</v>
      </c>
      <c r="N8" s="21">
        <f>Data!M5</f>
        <v>0</v>
      </c>
      <c r="O8" s="20">
        <f>'Exposure based'!O$34*$B8/1000</f>
        <v>0.43476705151818063</v>
      </c>
      <c r="P8" s="17"/>
      <c r="Q8" s="22"/>
      <c r="R8" s="16"/>
      <c r="S8" s="16"/>
      <c r="T8" s="22"/>
    </row>
    <row r="9" spans="1:20" ht="16" x14ac:dyDescent="0.2">
      <c r="A9" s="7">
        <f>'Exposure based'!A9</f>
        <v>5</v>
      </c>
      <c r="B9" s="19">
        <f>'Exposure based'!B9</f>
        <v>12930</v>
      </c>
      <c r="C9" s="21">
        <f>Data!B6</f>
        <v>100</v>
      </c>
      <c r="D9" s="21">
        <f>Data!C6</f>
        <v>430</v>
      </c>
      <c r="E9" s="21">
        <f>Data!D6</f>
        <v>358</v>
      </c>
      <c r="F9" s="21">
        <f>Data!E6</f>
        <v>201</v>
      </c>
      <c r="G9" s="21">
        <f>Data!F6</f>
        <v>98</v>
      </c>
      <c r="H9" s="21">
        <f>Data!G6</f>
        <v>51</v>
      </c>
      <c r="I9" s="21">
        <f>Data!H6</f>
        <v>21</v>
      </c>
      <c r="J9" s="21">
        <f>Data!I6</f>
        <v>10</v>
      </c>
      <c r="K9" s="21">
        <f>Data!J6</f>
        <v>6</v>
      </c>
      <c r="L9" s="21">
        <f>Data!K6</f>
        <v>2</v>
      </c>
      <c r="M9" s="21">
        <f>Data!L6</f>
        <v>1</v>
      </c>
      <c r="N9" s="20">
        <f>'Exposure based'!N$34*$B9/1000</f>
        <v>0.56738501101555705</v>
      </c>
      <c r="O9" s="20">
        <f>'Exposure based'!O$34*$B9/1000</f>
        <v>0.47065790155141285</v>
      </c>
      <c r="P9" s="17"/>
      <c r="Q9" s="22"/>
      <c r="R9" s="16"/>
      <c r="S9" s="16"/>
      <c r="T9" s="22"/>
    </row>
    <row r="10" spans="1:20" ht="16" x14ac:dyDescent="0.2">
      <c r="A10" s="7">
        <f>'Exposure based'!A10</f>
        <v>6</v>
      </c>
      <c r="B10" s="19">
        <f>'Exposure based'!B10</f>
        <v>13786</v>
      </c>
      <c r="C10" s="21">
        <f>Data!B7</f>
        <v>96</v>
      </c>
      <c r="D10" s="21">
        <f>Data!C7</f>
        <v>427</v>
      </c>
      <c r="E10" s="21">
        <f>Data!D7</f>
        <v>396</v>
      </c>
      <c r="F10" s="21">
        <f>Data!E7</f>
        <v>214</v>
      </c>
      <c r="G10" s="21">
        <f>Data!F7</f>
        <v>137</v>
      </c>
      <c r="H10" s="21">
        <f>Data!G7</f>
        <v>60</v>
      </c>
      <c r="I10" s="21">
        <f>Data!H7</f>
        <v>32</v>
      </c>
      <c r="J10" s="21">
        <f>Data!I7</f>
        <v>13</v>
      </c>
      <c r="K10" s="21">
        <f>Data!J7</f>
        <v>6</v>
      </c>
      <c r="L10" s="21">
        <f>Data!K7</f>
        <v>3</v>
      </c>
      <c r="M10" s="20">
        <f>'Exposure based'!M$34*$B10/1000</f>
        <v>1.334220352682657</v>
      </c>
      <c r="N10" s="20">
        <f>'Exposure based'!N$34*$B10/1000</f>
        <v>0.60494739070846626</v>
      </c>
      <c r="O10" s="20">
        <f>'Exposure based'!O$34*$B10/1000</f>
        <v>0.50181669224963477</v>
      </c>
      <c r="P10" s="17"/>
      <c r="Q10" s="22"/>
      <c r="R10" s="16"/>
      <c r="S10" s="16"/>
      <c r="T10" s="22"/>
    </row>
    <row r="11" spans="1:20" ht="16" x14ac:dyDescent="0.2">
      <c r="A11" s="7">
        <f>'Exposure based'!A11</f>
        <v>7</v>
      </c>
      <c r="B11" s="19">
        <f>'Exposure based'!B11</f>
        <v>14626</v>
      </c>
      <c r="C11" s="21">
        <f>Data!B8</f>
        <v>67</v>
      </c>
      <c r="D11" s="21">
        <f>Data!C8</f>
        <v>408</v>
      </c>
      <c r="E11" s="21">
        <f>Data!D8</f>
        <v>425</v>
      </c>
      <c r="F11" s="21">
        <f>Data!E8</f>
        <v>250</v>
      </c>
      <c r="G11" s="21">
        <f>Data!F8</f>
        <v>144</v>
      </c>
      <c r="H11" s="21">
        <f>Data!G8</f>
        <v>68</v>
      </c>
      <c r="I11" s="21">
        <f>Data!H8</f>
        <v>30</v>
      </c>
      <c r="J11" s="21">
        <f>Data!I8</f>
        <v>11</v>
      </c>
      <c r="K11" s="21">
        <f>Data!J8</f>
        <v>9</v>
      </c>
      <c r="L11" s="20">
        <f>'Exposure based'!L$34*$B11/1000</f>
        <v>3.1219418504127834</v>
      </c>
      <c r="M11" s="20">
        <f>'Exposure based'!M$34*$B11/1000</f>
        <v>1.4155162395427638</v>
      </c>
      <c r="N11" s="20">
        <f>'Exposure based'!N$34*$B11/1000</f>
        <v>0.64180766984636795</v>
      </c>
      <c r="O11" s="20">
        <f>'Exposure based'!O$34*$B11/1000</f>
        <v>0.53239307564508609</v>
      </c>
      <c r="P11" s="17"/>
      <c r="Q11" s="22"/>
      <c r="R11" s="16"/>
      <c r="S11" s="16"/>
      <c r="T11" s="22"/>
    </row>
    <row r="12" spans="1:20" ht="16" x14ac:dyDescent="0.2">
      <c r="A12" s="7">
        <f>'Exposure based'!A12</f>
        <v>8</v>
      </c>
      <c r="B12" s="19">
        <f>'Exposure based'!B12</f>
        <v>13716</v>
      </c>
      <c r="C12" s="21">
        <f>Data!B9</f>
        <v>63</v>
      </c>
      <c r="D12" s="21">
        <f>Data!C9</f>
        <v>426</v>
      </c>
      <c r="E12" s="21">
        <f>Data!D9</f>
        <v>435</v>
      </c>
      <c r="F12" s="21">
        <f>Data!E9</f>
        <v>260</v>
      </c>
      <c r="G12" s="21">
        <f>Data!F9</f>
        <v>131</v>
      </c>
      <c r="H12" s="21">
        <f>Data!G9</f>
        <v>73</v>
      </c>
      <c r="I12" s="21">
        <f>Data!H9</f>
        <v>30</v>
      </c>
      <c r="J12" s="21">
        <f>Data!I9</f>
        <v>15</v>
      </c>
      <c r="K12" s="20">
        <f>'Exposure based'!K$34*$B12/1000</f>
        <v>6.4570874819085935</v>
      </c>
      <c r="L12" s="20">
        <f>'Exposure based'!L$34*$B12/1000</f>
        <v>2.9277009722591094</v>
      </c>
      <c r="M12" s="20">
        <f>'Exposure based'!M$34*$B12/1000</f>
        <v>1.3274456954443146</v>
      </c>
      <c r="N12" s="20">
        <f>'Exposure based'!N$34*$B12/1000</f>
        <v>0.60187570078030783</v>
      </c>
      <c r="O12" s="20">
        <f>'Exposure based'!O$34*$B12/1000</f>
        <v>0.49926866030001377</v>
      </c>
      <c r="P12" s="17"/>
      <c r="Q12" s="22"/>
      <c r="R12" s="16"/>
      <c r="S12" s="16"/>
      <c r="T12" s="22"/>
    </row>
    <row r="13" spans="1:20" ht="16" x14ac:dyDescent="0.2">
      <c r="A13" s="7">
        <f>'Exposure based'!A13</f>
        <v>9</v>
      </c>
      <c r="B13" s="19">
        <f>'Exposure based'!B13</f>
        <v>15626</v>
      </c>
      <c r="C13" s="21">
        <f>Data!B10</f>
        <v>60</v>
      </c>
      <c r="D13" s="21">
        <f>Data!C10</f>
        <v>381</v>
      </c>
      <c r="E13" s="21">
        <f>Data!D10</f>
        <v>431</v>
      </c>
      <c r="F13" s="21">
        <f>Data!E10</f>
        <v>296</v>
      </c>
      <c r="G13" s="21">
        <f>Data!F10</f>
        <v>160</v>
      </c>
      <c r="H13" s="21">
        <f>Data!G10</f>
        <v>80</v>
      </c>
      <c r="I13" s="21">
        <f>Data!H10</f>
        <v>57</v>
      </c>
      <c r="J13" s="20">
        <f>'Exposure based'!J$34*$B13/1000</f>
        <v>14.465770983668817</v>
      </c>
      <c r="K13" s="20">
        <f>'Exposure based'!K$34*$B13/1000</f>
        <v>7.3562590399754804</v>
      </c>
      <c r="L13" s="20">
        <f>'Exposure based'!L$34*$B13/1000</f>
        <v>3.3353933648673695</v>
      </c>
      <c r="M13" s="20">
        <f>'Exposure based'!M$34*$B13/1000</f>
        <v>1.5122970572333669</v>
      </c>
      <c r="N13" s="20">
        <f>'Exposure based'!N$34*$B13/1000</f>
        <v>0.68568895453434608</v>
      </c>
      <c r="O13" s="20">
        <f>'Exposure based'!O$34*$B13/1000</f>
        <v>0.56879353206824257</v>
      </c>
      <c r="P13" s="17"/>
      <c r="Q13" s="22"/>
      <c r="R13" s="16"/>
      <c r="S13" s="16"/>
      <c r="T13" s="22"/>
    </row>
    <row r="14" spans="1:20" ht="16" x14ac:dyDescent="0.2">
      <c r="A14" s="7">
        <f>'Exposure based'!A14</f>
        <v>10</v>
      </c>
      <c r="B14" s="19">
        <f>'Exposure based'!B14</f>
        <v>14623</v>
      </c>
      <c r="C14" s="21">
        <f>Data!B11</f>
        <v>37</v>
      </c>
      <c r="D14" s="21">
        <f>Data!C11</f>
        <v>342</v>
      </c>
      <c r="E14" s="21">
        <f>Data!D11</f>
        <v>428</v>
      </c>
      <c r="F14" s="21">
        <f>Data!E11</f>
        <v>292</v>
      </c>
      <c r="G14" s="21">
        <f>Data!F11</f>
        <v>179</v>
      </c>
      <c r="H14" s="21">
        <f>Data!G11</f>
        <v>94</v>
      </c>
      <c r="I14" s="20">
        <f>'Exposure based'!I$34*$B14/1000</f>
        <v>38.912186135371179</v>
      </c>
      <c r="J14" s="20">
        <f>'Exposure based'!J$34*$B14/1000</f>
        <v>13.537243638435244</v>
      </c>
      <c r="K14" s="20">
        <f>'Exposure based'!K$34*$B14/1000</f>
        <v>6.8840762793780526</v>
      </c>
      <c r="L14" s="20">
        <f>'Exposure based'!L$34*$B14/1000</f>
        <v>3.1213014958694192</v>
      </c>
      <c r="M14" s="20">
        <f>'Exposure based'!M$34*$B14/1000</f>
        <v>1.4152258970896918</v>
      </c>
      <c r="N14" s="20">
        <f>'Exposure based'!N$34*$B14/1000</f>
        <v>0.64167602599230411</v>
      </c>
      <c r="O14" s="20">
        <f>'Exposure based'!O$34*$B14/1000</f>
        <v>0.53228387427581669</v>
      </c>
      <c r="P14" s="17"/>
      <c r="Q14" s="22"/>
      <c r="R14" s="16"/>
      <c r="S14" s="16"/>
      <c r="T14" s="22"/>
    </row>
    <row r="15" spans="1:20" ht="16" x14ac:dyDescent="0.2">
      <c r="A15" s="7">
        <f>'Exposure based'!A15</f>
        <v>11</v>
      </c>
      <c r="B15" s="19">
        <f>'Exposure based'!B15</f>
        <v>16471</v>
      </c>
      <c r="C15" s="21">
        <f>Data!B12</f>
        <v>31</v>
      </c>
      <c r="D15" s="21">
        <f>Data!C12</f>
        <v>393</v>
      </c>
      <c r="E15" s="21">
        <f>Data!D12</f>
        <v>426</v>
      </c>
      <c r="F15" s="21">
        <f>Data!E12</f>
        <v>390</v>
      </c>
      <c r="G15" s="21">
        <f>Data!F12</f>
        <v>209</v>
      </c>
      <c r="H15" s="20">
        <f>'Exposure based'!H$34*$B15/1000</f>
        <v>92.535812578187191</v>
      </c>
      <c r="I15" s="20">
        <f>'Exposure based'!I$34*$B15/1000</f>
        <v>43.829762554585152</v>
      </c>
      <c r="J15" s="20">
        <f>'Exposure based'!J$34*$B15/1000</f>
        <v>15.248029813900491</v>
      </c>
      <c r="K15" s="20">
        <f>'Exposure based'!K$34*$B15/1000</f>
        <v>7.7540600695914588</v>
      </c>
      <c r="L15" s="20">
        <f>'Exposure based'!L$34*$B15/1000</f>
        <v>3.5157598945814952</v>
      </c>
      <c r="M15" s="20">
        <f>'Exposure based'!M$34*$B15/1000</f>
        <v>1.5940768481819267</v>
      </c>
      <c r="N15" s="20">
        <f>'Exposure based'!N$34*$B15/1000</f>
        <v>0.72276864009568764</v>
      </c>
      <c r="O15" s="20">
        <f>'Exposure based'!O$34*$B15/1000</f>
        <v>0.59955191774580974</v>
      </c>
      <c r="P15" s="17"/>
      <c r="Q15" s="22"/>
      <c r="R15" s="16"/>
      <c r="S15" s="16"/>
      <c r="T15" s="22"/>
    </row>
    <row r="16" spans="1:20" ht="16" x14ac:dyDescent="0.2">
      <c r="A16" s="7">
        <f>'Exposure based'!A16</f>
        <v>12</v>
      </c>
      <c r="B16" s="19">
        <f>'Exposure based'!B16</f>
        <v>15906</v>
      </c>
      <c r="C16" s="21">
        <f>Data!B13</f>
        <v>30</v>
      </c>
      <c r="D16" s="21">
        <f>Data!C13</f>
        <v>310</v>
      </c>
      <c r="E16" s="21">
        <f>Data!D13</f>
        <v>438</v>
      </c>
      <c r="F16" s="21">
        <f>Data!E13</f>
        <v>369</v>
      </c>
      <c r="G16" s="20">
        <f>'Exposure based'!G$34*$B16/1000</f>
        <v>186.56866438356164</v>
      </c>
      <c r="H16" s="20">
        <f>'Exposure based'!H$34*$B16/1000</f>
        <v>89.361583077447975</v>
      </c>
      <c r="I16" s="20">
        <f>'Exposure based'!I$34*$B16/1000</f>
        <v>42.326282751091703</v>
      </c>
      <c r="J16" s="20">
        <f>'Exposure based'!J$34*$B16/1000</f>
        <v>14.724981010254462</v>
      </c>
      <c r="K16" s="20">
        <f>'Exposure based'!K$34*$B16/1000</f>
        <v>7.4880747657653899</v>
      </c>
      <c r="L16" s="20">
        <f>'Exposure based'!L$34*$B16/1000</f>
        <v>3.3951597889146541</v>
      </c>
      <c r="M16" s="20">
        <f>'Exposure based'!M$34*$B16/1000</f>
        <v>1.5393956861867359</v>
      </c>
      <c r="N16" s="20">
        <f>'Exposure based'!N$34*$B16/1000</f>
        <v>0.69797571424697991</v>
      </c>
      <c r="O16" s="20">
        <f>'Exposure based'!O$34*$B16/1000</f>
        <v>0.57898565986672645</v>
      </c>
      <c r="P16" s="17"/>
      <c r="Q16" s="22"/>
      <c r="R16" s="16"/>
      <c r="S16" s="16"/>
      <c r="T16" s="22"/>
    </row>
    <row r="17" spans="1:20" ht="16" x14ac:dyDescent="0.2">
      <c r="A17" s="7">
        <f>'Exposure based'!A17</f>
        <v>13</v>
      </c>
      <c r="B17" s="19">
        <f>'Exposure based'!B17</f>
        <v>17055</v>
      </c>
      <c r="C17" s="21">
        <f>Data!B14</f>
        <v>38</v>
      </c>
      <c r="D17" s="21">
        <f>Data!C14</f>
        <v>335</v>
      </c>
      <c r="E17" s="21">
        <f>Data!D14</f>
        <v>465</v>
      </c>
      <c r="F17" s="20">
        <f>'Exposure based'!F$34*$B17/1000</f>
        <v>381.37882978723405</v>
      </c>
      <c r="G17" s="20">
        <f>'Exposure based'!G$34*$B17/1000</f>
        <v>200.04580479452054</v>
      </c>
      <c r="H17" s="20">
        <f>'Exposure based'!H$34*$B17/1000</f>
        <v>95.816786079836234</v>
      </c>
      <c r="I17" s="20">
        <f>'Exposure based'!I$34*$B17/1000</f>
        <v>45.383801855895193</v>
      </c>
      <c r="J17" s="20">
        <f>'Exposure based'!J$34*$B17/1000</f>
        <v>15.788667869350549</v>
      </c>
      <c r="K17" s="20">
        <f>'Exposure based'!K$34*$B17/1000</f>
        <v>8.0289900119532707</v>
      </c>
      <c r="L17" s="20">
        <f>'Exposure based'!L$34*$B17/1000</f>
        <v>3.640415579022974</v>
      </c>
      <c r="M17" s="20">
        <f>'Exposure based'!M$34*$B17/1000</f>
        <v>1.6505968457132389</v>
      </c>
      <c r="N17" s="20">
        <f>'Exposure based'!N$34*$B17/1000</f>
        <v>0.74839531035346685</v>
      </c>
      <c r="O17" s="20">
        <f>'Exposure based'!O$34*$B17/1000</f>
        <v>0.62080978429693312</v>
      </c>
      <c r="P17" s="17"/>
      <c r="Q17" s="22"/>
      <c r="R17" s="16"/>
      <c r="S17" s="16"/>
      <c r="T17" s="22"/>
    </row>
    <row r="18" spans="1:20" ht="16" x14ac:dyDescent="0.2">
      <c r="A18" s="7">
        <f>'Exposure based'!A18</f>
        <v>14</v>
      </c>
      <c r="B18" s="19">
        <f>'Exposure based'!B18</f>
        <v>16893</v>
      </c>
      <c r="C18" s="21">
        <f>Data!B15</f>
        <v>18</v>
      </c>
      <c r="D18" s="21">
        <f>Data!C15</f>
        <v>259</v>
      </c>
      <c r="E18" s="20">
        <f>'Exposure based'!E$34*$B18/1000</f>
        <v>454.17537222851587</v>
      </c>
      <c r="F18" s="20">
        <f>'Exposure based'!F$34*$B18/1000</f>
        <v>377.75623404255322</v>
      </c>
      <c r="G18" s="20">
        <f>'Exposure based'!G$34*$B18/1000</f>
        <v>198.14563356164385</v>
      </c>
      <c r="H18" s="20">
        <f>'Exposure based'!H$34*$B18/1000</f>
        <v>94.90665301944729</v>
      </c>
      <c r="I18" s="20">
        <f>'Exposure based'!I$34*$B18/1000</f>
        <v>44.95271561135371</v>
      </c>
      <c r="J18" s="20">
        <f>'Exposure based'!J$34*$B18/1000</f>
        <v>15.638696353968855</v>
      </c>
      <c r="K18" s="20">
        <f>'Exposure based'!K$34*$B18/1000</f>
        <v>7.9527251991748233</v>
      </c>
      <c r="L18" s="20">
        <f>'Exposure based'!L$34*$B18/1000</f>
        <v>3.6058364336813309</v>
      </c>
      <c r="M18" s="20">
        <f>'Exposure based'!M$34*$B18/1000</f>
        <v>1.6349183532473615</v>
      </c>
      <c r="N18" s="20">
        <f>'Exposure based'!N$34*$B18/1000</f>
        <v>0.74128654223401436</v>
      </c>
      <c r="O18" s="20">
        <f>'Exposure based'!O$34*$B18/1000</f>
        <v>0.61491291035638185</v>
      </c>
      <c r="P18" s="17"/>
      <c r="Q18" s="22"/>
      <c r="R18" s="16"/>
      <c r="S18" s="16"/>
      <c r="T18" s="22"/>
    </row>
    <row r="19" spans="1:20" ht="16" x14ac:dyDescent="0.2">
      <c r="A19" s="7">
        <f>'Exposure based'!A19</f>
        <v>15</v>
      </c>
      <c r="B19" s="19">
        <f>'Exposure based'!B19</f>
        <v>17743</v>
      </c>
      <c r="C19" s="21">
        <f>Data!B16</f>
        <v>16</v>
      </c>
      <c r="D19" s="20">
        <f>'Exposure based'!D$34*$B19/1000</f>
        <v>321.73290006819917</v>
      </c>
      <c r="E19" s="20">
        <f>'Exposure based'!E$34*$B19/1000</f>
        <v>477.02797782812746</v>
      </c>
      <c r="F19" s="20">
        <f>'Exposure based'!F$34*$B19/1000</f>
        <v>396.76368085106384</v>
      </c>
      <c r="G19" s="20">
        <f>'Exposure based'!G$34*$B19/1000</f>
        <v>208.11566780821917</v>
      </c>
      <c r="H19" s="20">
        <f>'Exposure based'!H$34*$B19/1000</f>
        <v>99.682042533833723</v>
      </c>
      <c r="I19" s="20">
        <f>'Exposure based'!I$34*$B19/1000</f>
        <v>47.214587882096069</v>
      </c>
      <c r="J19" s="20">
        <f>'Exposure based'!J$34*$B19/1000</f>
        <v>16.425583934675274</v>
      </c>
      <c r="K19" s="20">
        <f>'Exposure based'!K$34*$B19/1000</f>
        <v>8.3528800810370498</v>
      </c>
      <c r="L19" s="20">
        <f>'Exposure based'!L$34*$B19/1000</f>
        <v>3.7872702209677294</v>
      </c>
      <c r="M19" s="20">
        <f>'Exposure based'!M$34*$B19/1000</f>
        <v>1.717182048284374</v>
      </c>
      <c r="N19" s="20">
        <f>'Exposure based'!N$34*$B19/1000</f>
        <v>0.77858563421879579</v>
      </c>
      <c r="O19" s="20">
        <f>'Exposure based'!O$34*$B19/1000</f>
        <v>0.64585329831606475</v>
      </c>
      <c r="P19" s="17"/>
      <c r="Q19" s="22"/>
      <c r="R19" s="16"/>
      <c r="S19" s="16"/>
      <c r="T19" s="22"/>
    </row>
    <row r="20" spans="1:20" ht="16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3"/>
      <c r="S20" s="3"/>
    </row>
    <row r="21" spans="1:20" ht="17" thickBo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18"/>
      <c r="S21" s="3"/>
    </row>
    <row r="22" spans="1:20" ht="16" thickTop="1" x14ac:dyDescent="0.2"/>
    <row r="58" spans="3:15" x14ac:dyDescent="0.2">
      <c r="C58">
        <f t="shared" ref="C58:O58" si="0">IF(C19&gt;0,C40/C19,"")</f>
        <v>0</v>
      </c>
      <c r="D58">
        <f t="shared" si="0"/>
        <v>0</v>
      </c>
      <c r="E58">
        <f t="shared" si="0"/>
        <v>0</v>
      </c>
      <c r="F58">
        <f t="shared" si="0"/>
        <v>0</v>
      </c>
      <c r="G58">
        <f t="shared" si="0"/>
        <v>0</v>
      </c>
      <c r="H58">
        <f t="shared" si="0"/>
        <v>0</v>
      </c>
      <c r="I58">
        <f t="shared" si="0"/>
        <v>0</v>
      </c>
      <c r="J58">
        <f t="shared" si="0"/>
        <v>0</v>
      </c>
      <c r="K58">
        <f t="shared" si="0"/>
        <v>0</v>
      </c>
      <c r="L58">
        <f t="shared" si="0"/>
        <v>0</v>
      </c>
      <c r="M58">
        <f t="shared" si="0"/>
        <v>0</v>
      </c>
      <c r="N58">
        <f t="shared" si="0"/>
        <v>0</v>
      </c>
      <c r="O58">
        <f t="shared" si="0"/>
        <v>0</v>
      </c>
    </row>
    <row r="59" spans="3:15" x14ac:dyDescent="0.2">
      <c r="C59" t="str">
        <f t="shared" ref="C59:O59" si="1">IF(C41&gt;0,C20/C41,"")</f>
        <v/>
      </c>
      <c r="D59" t="str">
        <f t="shared" si="1"/>
        <v/>
      </c>
      <c r="E59" t="str">
        <f t="shared" si="1"/>
        <v/>
      </c>
      <c r="F59" t="str">
        <f t="shared" si="1"/>
        <v/>
      </c>
      <c r="G59" t="str">
        <f t="shared" si="1"/>
        <v/>
      </c>
      <c r="H59" t="str">
        <f t="shared" si="1"/>
        <v/>
      </c>
      <c r="I59" t="str">
        <f t="shared" si="1"/>
        <v/>
      </c>
      <c r="J59" t="str">
        <f t="shared" si="1"/>
        <v/>
      </c>
      <c r="K59" t="str">
        <f t="shared" si="1"/>
        <v/>
      </c>
      <c r="L59" t="str">
        <f t="shared" si="1"/>
        <v/>
      </c>
      <c r="M59" t="str">
        <f t="shared" si="1"/>
        <v/>
      </c>
      <c r="N59" t="str">
        <f t="shared" si="1"/>
        <v/>
      </c>
      <c r="O59" t="str">
        <f t="shared" si="1"/>
        <v/>
      </c>
    </row>
    <row r="60" spans="3:15" x14ac:dyDescent="0.2">
      <c r="C60" t="str">
        <f t="shared" ref="C60:O60" si="2">IF(C42&gt;0,C21/C42,"")</f>
        <v/>
      </c>
      <c r="D60" t="str">
        <f t="shared" si="2"/>
        <v/>
      </c>
      <c r="E60" t="str">
        <f t="shared" si="2"/>
        <v/>
      </c>
      <c r="F60" t="str">
        <f t="shared" si="2"/>
        <v/>
      </c>
      <c r="G60" t="str">
        <f t="shared" si="2"/>
        <v/>
      </c>
      <c r="H60" t="str">
        <f t="shared" si="2"/>
        <v/>
      </c>
      <c r="I60" t="str">
        <f t="shared" si="2"/>
        <v/>
      </c>
      <c r="J60" t="str">
        <f t="shared" si="2"/>
        <v/>
      </c>
      <c r="K60" t="str">
        <f t="shared" si="2"/>
        <v/>
      </c>
      <c r="L60" t="str">
        <f t="shared" si="2"/>
        <v/>
      </c>
      <c r="M60" t="str">
        <f t="shared" si="2"/>
        <v/>
      </c>
      <c r="N60" t="str">
        <f t="shared" si="2"/>
        <v/>
      </c>
      <c r="O60" t="str">
        <f t="shared" si="2"/>
        <v/>
      </c>
    </row>
  </sheetData>
  <conditionalFormatting sqref="C58:O5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99DA-C05F-2F44-B4A6-31DC26AF174A}">
  <dimension ref="A1:R56"/>
  <sheetViews>
    <sheetView topLeftCell="A32" workbookViewId="0">
      <selection activeCell="C55" sqref="C55"/>
    </sheetView>
  </sheetViews>
  <sheetFormatPr baseColWidth="10" defaultColWidth="11.5" defaultRowHeight="15" x14ac:dyDescent="0.2"/>
  <cols>
    <col min="3" max="18" width="9.1640625" customWidth="1"/>
  </cols>
  <sheetData>
    <row r="1" spans="1:18" ht="16" x14ac:dyDescent="0.2">
      <c r="A1" s="1" t="s">
        <v>0</v>
      </c>
      <c r="B1" s="2"/>
      <c r="C1" s="3" t="s">
        <v>4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8" ht="16" x14ac:dyDescent="0.2">
      <c r="A2" s="1" t="s">
        <v>2</v>
      </c>
      <c r="B2" s="2"/>
      <c r="C2" s="3">
        <v>0</v>
      </c>
      <c r="D2" s="3">
        <v>1</v>
      </c>
      <c r="E2" s="3">
        <v>2</v>
      </c>
      <c r="F2" s="3">
        <v>3</v>
      </c>
      <c r="G2" s="3">
        <v>4</v>
      </c>
      <c r="H2" s="3">
        <v>5</v>
      </c>
      <c r="I2" s="3">
        <v>6</v>
      </c>
      <c r="J2" s="3">
        <v>7</v>
      </c>
      <c r="K2" s="3">
        <v>8</v>
      </c>
      <c r="L2" s="3">
        <v>9</v>
      </c>
      <c r="M2" s="3">
        <v>10</v>
      </c>
      <c r="N2" s="3">
        <v>11</v>
      </c>
      <c r="O2" s="3">
        <v>12</v>
      </c>
      <c r="P2" s="3">
        <v>13</v>
      </c>
      <c r="Q2" s="3">
        <v>14</v>
      </c>
      <c r="R2" s="3">
        <v>15</v>
      </c>
    </row>
    <row r="3" spans="1:18" ht="16" x14ac:dyDescent="0.2">
      <c r="A3" s="4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8" ht="16" x14ac:dyDescent="0.2">
      <c r="A4" s="7">
        <v>0</v>
      </c>
      <c r="B4" s="8"/>
      <c r="C4" s="23">
        <f>SUM(Data!$B1:C1)/SUM(Data!$B1:B1)</f>
        <v>3.4551282051282053</v>
      </c>
      <c r="D4" s="23">
        <f>SUM(Data!$B1:D1)/SUM(Data!$B1:C1)</f>
        <v>1.4081632653061225</v>
      </c>
      <c r="E4" s="23">
        <f>SUM(Data!$B1:E1)/SUM(Data!$B1:D1)</f>
        <v>1.1133069828722002</v>
      </c>
      <c r="F4" s="23">
        <f>SUM(Data!$B1:F1)/SUM(Data!$B1:E1)</f>
        <v>1.0414201183431953</v>
      </c>
      <c r="G4" s="23">
        <f>SUM(Data!$B1:G1)/SUM(Data!$B1:F1)</f>
        <v>1.0284090909090908</v>
      </c>
      <c r="H4" s="23">
        <f>SUM(Data!$B1:H1)/SUM(Data!$B1:G1)</f>
        <v>1.0088397790055248</v>
      </c>
      <c r="I4" s="23">
        <f>SUM(Data!$B1:I1)/SUM(Data!$B1:H1)</f>
        <v>1.0043811610076669</v>
      </c>
      <c r="J4" s="23">
        <f>SUM(Data!$B1:J1)/SUM(Data!$B1:I1)</f>
        <v>1.0021810250817884</v>
      </c>
      <c r="K4" s="23">
        <f>SUM(Data!$B1:K1)/SUM(Data!$B1:J1)</f>
        <v>1</v>
      </c>
      <c r="L4" s="23">
        <f>SUM(Data!$B1:L1)/SUM(Data!$B1:K1)</f>
        <v>1</v>
      </c>
      <c r="M4" s="23">
        <f>SUM(Data!$B1:M1)/SUM(Data!$B1:L1)</f>
        <v>1</v>
      </c>
      <c r="N4" s="23">
        <f>SUM(Data!$B1:N1)/SUM(Data!$B1:M1)</f>
        <v>1</v>
      </c>
      <c r="O4" s="23">
        <f>SUM(Data!$B1:O1)/SUM(Data!$B1:N1)</f>
        <v>1</v>
      </c>
      <c r="P4" s="23">
        <f>SUM(Data!$B1:P1)/SUM(Data!$B1:O1)</f>
        <v>1</v>
      </c>
      <c r="Q4" s="23">
        <f>SUM(Data!$B1:Q1)/SUM(Data!$B1:P1)</f>
        <v>1</v>
      </c>
      <c r="R4" s="9"/>
    </row>
    <row r="5" spans="1:18" ht="16" x14ac:dyDescent="0.2">
      <c r="A5" s="7">
        <v>1</v>
      </c>
      <c r="B5" s="8"/>
      <c r="C5" s="23">
        <f>SUM(Data!$B2:C2)/SUM(Data!$B2:B2)</f>
        <v>3.8164556962025316</v>
      </c>
      <c r="D5" s="23">
        <f>SUM(Data!$B2:D2)/SUM(Data!$B2:C2)</f>
        <v>1.4344941956882256</v>
      </c>
      <c r="E5" s="23">
        <f>SUM(Data!$B2:E2)/SUM(Data!$B2:D2)</f>
        <v>1.1526011560693641</v>
      </c>
      <c r="F5" s="23">
        <f>SUM(Data!$B2:F2)/SUM(Data!$B2:E2)</f>
        <v>1.0832497492477433</v>
      </c>
      <c r="G5" s="23">
        <f>SUM(Data!$B2:G2)/SUM(Data!$B2:F2)</f>
        <v>1.0222222222222221</v>
      </c>
      <c r="H5" s="23">
        <f>SUM(Data!$B2:H2)/SUM(Data!$B2:G2)</f>
        <v>1.0081521739130435</v>
      </c>
      <c r="I5" s="23">
        <f>SUM(Data!$B2:I2)/SUM(Data!$B2:H2)</f>
        <v>1.0035938903863433</v>
      </c>
      <c r="J5" s="23">
        <f>SUM(Data!$B2:J2)/SUM(Data!$B2:I2)</f>
        <v>1.000895255147717</v>
      </c>
      <c r="K5" s="23">
        <f>SUM(Data!$B2:K2)/SUM(Data!$B2:J2)</f>
        <v>1</v>
      </c>
      <c r="L5" s="23">
        <f>SUM(Data!$B2:L2)/SUM(Data!$B2:K2)</f>
        <v>1</v>
      </c>
      <c r="M5" s="23">
        <f>SUM(Data!$B2:M2)/SUM(Data!$B2:L2)</f>
        <v>1</v>
      </c>
      <c r="N5" s="23">
        <f>SUM(Data!$B2:N2)/SUM(Data!$B2:M2)</f>
        <v>1</v>
      </c>
      <c r="O5" s="23">
        <f>SUM(Data!$B2:O2)/SUM(Data!$B2:N2)</f>
        <v>1</v>
      </c>
      <c r="P5" s="23">
        <f>SUM(Data!$B2:P2)/SUM(Data!$B2:O2)</f>
        <v>1</v>
      </c>
      <c r="Q5" s="23"/>
      <c r="R5" s="9"/>
    </row>
    <row r="6" spans="1:18" ht="16" x14ac:dyDescent="0.2">
      <c r="A6" s="7">
        <v>2</v>
      </c>
      <c r="B6" s="8"/>
      <c r="C6" s="23">
        <f>SUM(Data!$B3:C3)/SUM(Data!$B3:B3)</f>
        <v>4.0437956204379564</v>
      </c>
      <c r="D6" s="23">
        <f>SUM(Data!$B3:D3)/SUM(Data!$B3:C3)</f>
        <v>1.463898916967509</v>
      </c>
      <c r="E6" s="23">
        <f>SUM(Data!$B3:E3)/SUM(Data!$B3:D3)</f>
        <v>1.2059186189889026</v>
      </c>
      <c r="F6" s="23">
        <f>SUM(Data!$B3:F3)/SUM(Data!$B3:E3)</f>
        <v>1.0715746421267893</v>
      </c>
      <c r="G6" s="23">
        <f>SUM(Data!$B3:G3)/SUM(Data!$B3:F3)</f>
        <v>1.0314885496183206</v>
      </c>
      <c r="H6" s="23">
        <f>SUM(Data!$B3:H3)/SUM(Data!$B3:G3)</f>
        <v>1.0175763182238668</v>
      </c>
      <c r="I6" s="23">
        <f>SUM(Data!$B3:I3)/SUM(Data!$B3:H3)</f>
        <v>1.0054545454545454</v>
      </c>
      <c r="J6" s="23">
        <f>SUM(Data!$B3:J3)/SUM(Data!$B3:I3)</f>
        <v>1.0045207956600362</v>
      </c>
      <c r="K6" s="23">
        <f>SUM(Data!$B3:K3)/SUM(Data!$B3:J3)</f>
        <v>1.0009000900090008</v>
      </c>
      <c r="L6" s="23">
        <f>SUM(Data!$B3:L3)/SUM(Data!$B3:K3)</f>
        <v>1.0008992805755397</v>
      </c>
      <c r="M6" s="23">
        <f>SUM(Data!$B3:M3)/SUM(Data!$B3:L3)</f>
        <v>1</v>
      </c>
      <c r="N6" s="23">
        <f>SUM(Data!$B3:N3)/SUM(Data!$B3:M3)</f>
        <v>1</v>
      </c>
      <c r="O6" s="23">
        <f>SUM(Data!$B3:O3)/SUM(Data!$B3:N3)</f>
        <v>1</v>
      </c>
      <c r="P6" s="23"/>
      <c r="Q6" s="23"/>
      <c r="R6" s="9"/>
    </row>
    <row r="7" spans="1:18" ht="16" x14ac:dyDescent="0.2">
      <c r="A7" s="7">
        <v>3</v>
      </c>
      <c r="B7" s="8"/>
      <c r="C7" s="23">
        <f>SUM(Data!$B4:C4)/SUM(Data!$B4:B4)</f>
        <v>4.3739837398373984</v>
      </c>
      <c r="D7" s="23">
        <f>SUM(Data!$B4:D4)/SUM(Data!$B4:C4)</f>
        <v>1.5669144981412639</v>
      </c>
      <c r="E7" s="23">
        <f>SUM(Data!$B4:E4)/SUM(Data!$B4:D4)</f>
        <v>1.1720047449584816</v>
      </c>
      <c r="F7" s="23">
        <f>SUM(Data!$B4:F4)/SUM(Data!$B4:E4)</f>
        <v>1.0779352226720649</v>
      </c>
      <c r="G7" s="23">
        <f>SUM(Data!$B4:G4)/SUM(Data!$B4:F4)</f>
        <v>1.0309859154929577</v>
      </c>
      <c r="H7" s="23">
        <f>SUM(Data!$B4:H4)/SUM(Data!$B4:G4)</f>
        <v>1.0154826958105647</v>
      </c>
      <c r="I7" s="23">
        <f>SUM(Data!$B4:I4)/SUM(Data!$B4:H4)</f>
        <v>1.0071748878923767</v>
      </c>
      <c r="J7" s="23">
        <f>SUM(Data!$B4:J4)/SUM(Data!$B4:I4)</f>
        <v>1.0035618878005343</v>
      </c>
      <c r="K7" s="23">
        <f>SUM(Data!$B4:K4)/SUM(Data!$B4:J4)</f>
        <v>1.0017746228926354</v>
      </c>
      <c r="L7" s="23">
        <f>SUM(Data!$B4:L4)/SUM(Data!$B4:K4)</f>
        <v>1.0017714791851196</v>
      </c>
      <c r="M7" s="23">
        <f>SUM(Data!$B4:M4)/SUM(Data!$B4:L4)</f>
        <v>1</v>
      </c>
      <c r="N7" s="23">
        <f>SUM(Data!$B4:N4)/SUM(Data!$B4:M4)</f>
        <v>1</v>
      </c>
      <c r="O7" s="23"/>
      <c r="P7" s="23"/>
      <c r="Q7" s="23"/>
      <c r="R7" s="9"/>
    </row>
    <row r="8" spans="1:18" ht="16" x14ac:dyDescent="0.2">
      <c r="A8" s="7">
        <v>4</v>
      </c>
      <c r="B8" s="8"/>
      <c r="C8" s="23">
        <f>SUM(Data!$B5:C5)/SUM(Data!$B5:B5)</f>
        <v>4.5526315789473681</v>
      </c>
      <c r="D8" s="23">
        <f>SUM(Data!$B5:D5)/SUM(Data!$B5:C5)</f>
        <v>1.6416184971098267</v>
      </c>
      <c r="E8" s="23">
        <f>SUM(Data!$B5:E5)/SUM(Data!$B5:D5)</f>
        <v>1.193661971830986</v>
      </c>
      <c r="F8" s="23">
        <f>SUM(Data!$B5:F5)/SUM(Data!$B5:E5)</f>
        <v>1.0963618485742379</v>
      </c>
      <c r="G8" s="23">
        <f>SUM(Data!$B5:G5)/SUM(Data!$B5:F5)</f>
        <v>1.0367713004484305</v>
      </c>
      <c r="H8" s="23">
        <f>SUM(Data!$B5:H5)/SUM(Data!$B5:G5)</f>
        <v>1.013840830449827</v>
      </c>
      <c r="I8" s="23">
        <f>SUM(Data!$B5:I5)/SUM(Data!$B5:H5)</f>
        <v>1.007679180887372</v>
      </c>
      <c r="J8" s="23">
        <f>SUM(Data!$B5:J5)/SUM(Data!$B5:I5)</f>
        <v>1.0008467400508043</v>
      </c>
      <c r="K8" s="23">
        <f>SUM(Data!$B5:K5)/SUM(Data!$B5:J5)</f>
        <v>1.0042301184433164</v>
      </c>
      <c r="L8" s="23">
        <f>SUM(Data!$B5:L5)/SUM(Data!$B5:K5)</f>
        <v>1</v>
      </c>
      <c r="M8" s="23">
        <f>SUM(Data!$B5:M5)/SUM(Data!$B5:L5)</f>
        <v>1</v>
      </c>
      <c r="N8" s="23"/>
      <c r="O8" s="23"/>
      <c r="P8" s="23"/>
      <c r="Q8" s="23"/>
      <c r="R8" s="9"/>
    </row>
    <row r="9" spans="1:18" ht="16" x14ac:dyDescent="0.2">
      <c r="A9" s="7">
        <v>5</v>
      </c>
      <c r="B9" s="8"/>
      <c r="C9" s="23">
        <f>SUM(Data!$B6:C6)/SUM(Data!$B6:B6)</f>
        <v>5.3</v>
      </c>
      <c r="D9" s="23">
        <f>SUM(Data!$B6:D6)/SUM(Data!$B6:C6)</f>
        <v>1.6754716981132076</v>
      </c>
      <c r="E9" s="23">
        <f>SUM(Data!$B6:E6)/SUM(Data!$B6:D6)</f>
        <v>1.2263513513513513</v>
      </c>
      <c r="F9" s="23">
        <f>SUM(Data!$B6:F6)/SUM(Data!$B6:E6)</f>
        <v>1.0899908172635446</v>
      </c>
      <c r="G9" s="23">
        <f>SUM(Data!$B6:G6)/SUM(Data!$B6:F6)</f>
        <v>1.0429654591406907</v>
      </c>
      <c r="H9" s="23">
        <f>SUM(Data!$B6:H6)/SUM(Data!$B6:G6)</f>
        <v>1.0169628432956381</v>
      </c>
      <c r="I9" s="23">
        <f>SUM(Data!$B6:I6)/SUM(Data!$B6:H6)</f>
        <v>1.0079428117553615</v>
      </c>
      <c r="J9" s="23">
        <f>SUM(Data!$B6:J6)/SUM(Data!$B6:I6)</f>
        <v>1.0047281323877069</v>
      </c>
      <c r="K9" s="23">
        <f>SUM(Data!$B6:K6)/SUM(Data!$B6:J6)</f>
        <v>1.0015686274509803</v>
      </c>
      <c r="L9" s="23">
        <f>SUM(Data!$B6:L6)/SUM(Data!$B6:K6)</f>
        <v>1.0007830853563038</v>
      </c>
      <c r="M9" s="23"/>
      <c r="N9" s="23"/>
      <c r="O9" s="23"/>
      <c r="P9" s="23"/>
      <c r="Q9" s="23"/>
      <c r="R9" s="9"/>
    </row>
    <row r="10" spans="1:18" ht="16" x14ac:dyDescent="0.2">
      <c r="A10" s="7">
        <v>6</v>
      </c>
      <c r="B10" s="8"/>
      <c r="C10" s="23">
        <f>SUM(Data!$B7:C7)/SUM(Data!$B7:B7)</f>
        <v>5.447916666666667</v>
      </c>
      <c r="D10" s="23">
        <f>SUM(Data!$B7:D7)/SUM(Data!$B7:C7)</f>
        <v>1.75717017208413</v>
      </c>
      <c r="E10" s="23">
        <f>SUM(Data!$B7:E7)/SUM(Data!$B7:D7)</f>
        <v>1.2328618063112078</v>
      </c>
      <c r="F10" s="23">
        <f>SUM(Data!$B7:F7)/SUM(Data!$B7:E7)</f>
        <v>1.1209179170344219</v>
      </c>
      <c r="G10" s="23">
        <f>SUM(Data!$B7:G7)/SUM(Data!$B7:F7)</f>
        <v>1.0472440944881889</v>
      </c>
      <c r="H10" s="23">
        <f>SUM(Data!$B7:H7)/SUM(Data!$B7:G7)</f>
        <v>1.0240601503759399</v>
      </c>
      <c r="I10" s="23">
        <f>SUM(Data!$B7:I7)/SUM(Data!$B7:H7)</f>
        <v>1.0095447870778267</v>
      </c>
      <c r="J10" s="23">
        <f>SUM(Data!$B7:J7)/SUM(Data!$B7:I7)</f>
        <v>1.0043636363636363</v>
      </c>
      <c r="K10" s="23">
        <f>SUM(Data!$B7:K7)/SUM(Data!$B7:J7)</f>
        <v>1.002172338884866</v>
      </c>
      <c r="L10" s="23"/>
      <c r="M10" s="23"/>
      <c r="N10" s="23"/>
      <c r="O10" s="23"/>
      <c r="P10" s="23"/>
      <c r="Q10" s="23"/>
      <c r="R10" s="9"/>
    </row>
    <row r="11" spans="1:18" ht="16" x14ac:dyDescent="0.2">
      <c r="A11" s="7">
        <v>7</v>
      </c>
      <c r="B11" s="8"/>
      <c r="C11" s="23">
        <f>SUM(Data!$B8:C8)/SUM(Data!$B8:B8)</f>
        <v>7.08955223880597</v>
      </c>
      <c r="D11" s="23">
        <f>SUM(Data!$B8:D8)/SUM(Data!$B8:C8)</f>
        <v>1.8947368421052631</v>
      </c>
      <c r="E11" s="23">
        <f>SUM(Data!$B8:E8)/SUM(Data!$B8:D8)</f>
        <v>1.2777777777777777</v>
      </c>
      <c r="F11" s="23">
        <f>SUM(Data!$B8:F8)/SUM(Data!$B8:E8)</f>
        <v>1.1252173913043477</v>
      </c>
      <c r="G11" s="23">
        <f>SUM(Data!$B8:G8)/SUM(Data!$B8:F8)</f>
        <v>1.0525502318392581</v>
      </c>
      <c r="H11" s="23">
        <f>SUM(Data!$B8:H8)/SUM(Data!$B8:G8)</f>
        <v>1.0220264317180616</v>
      </c>
      <c r="I11" s="23">
        <f>SUM(Data!$B8:I8)/SUM(Data!$B8:H8)</f>
        <v>1.0079022988505748</v>
      </c>
      <c r="J11" s="23">
        <f>SUM(Data!$B8:J8)/SUM(Data!$B8:I8)</f>
        <v>1.0064148253741982</v>
      </c>
      <c r="K11" s="23"/>
      <c r="L11" s="23"/>
      <c r="M11" s="23"/>
      <c r="N11" s="23"/>
      <c r="O11" s="23"/>
      <c r="P11" s="23"/>
      <c r="Q11" s="23"/>
      <c r="R11" s="9"/>
    </row>
    <row r="12" spans="1:18" ht="16" x14ac:dyDescent="0.2">
      <c r="A12" s="7">
        <v>8</v>
      </c>
      <c r="B12" s="8"/>
      <c r="C12" s="23">
        <f>SUM(Data!$B9:C9)/SUM(Data!$B9:B9)</f>
        <v>7.7619047619047619</v>
      </c>
      <c r="D12" s="23">
        <f>SUM(Data!$B9:D9)/SUM(Data!$B9:C9)</f>
        <v>1.8895705521472392</v>
      </c>
      <c r="E12" s="23">
        <f>SUM(Data!$B9:E9)/SUM(Data!$B9:D9)</f>
        <v>1.2813852813852813</v>
      </c>
      <c r="F12" s="23">
        <f>SUM(Data!$B9:F9)/SUM(Data!$B9:E9)</f>
        <v>1.1106418918918919</v>
      </c>
      <c r="G12" s="23">
        <f>SUM(Data!$B9:G9)/SUM(Data!$B9:F9)</f>
        <v>1.0555133079847909</v>
      </c>
      <c r="H12" s="23">
        <f>SUM(Data!$B9:H9)/SUM(Data!$B9:G9)</f>
        <v>1.021613832853026</v>
      </c>
      <c r="I12" s="23">
        <f>SUM(Data!$B9:I9)/SUM(Data!$B9:H9)</f>
        <v>1.0105782792665727</v>
      </c>
      <c r="J12" s="23"/>
      <c r="K12" s="23"/>
      <c r="L12" s="23"/>
      <c r="M12" s="23"/>
      <c r="N12" s="23"/>
      <c r="O12" s="23"/>
      <c r="P12" s="23"/>
      <c r="Q12" s="23"/>
      <c r="R12" s="9"/>
    </row>
    <row r="13" spans="1:18" ht="16" x14ac:dyDescent="0.2">
      <c r="A13" s="7">
        <v>9</v>
      </c>
      <c r="B13" s="8"/>
      <c r="C13" s="23">
        <f>SUM(Data!$B10:C10)/SUM(Data!$B10:B10)</f>
        <v>7.35</v>
      </c>
      <c r="D13" s="23">
        <f>SUM(Data!$B10:D10)/SUM(Data!$B10:C10)</f>
        <v>1.9773242630385488</v>
      </c>
      <c r="E13" s="23">
        <f>SUM(Data!$B10:E10)/SUM(Data!$B10:D10)</f>
        <v>1.3394495412844036</v>
      </c>
      <c r="F13" s="23">
        <f>SUM(Data!$B10:F10)/SUM(Data!$B10:E10)</f>
        <v>1.1369863013698631</v>
      </c>
      <c r="G13" s="23">
        <f>SUM(Data!$B10:G10)/SUM(Data!$B10:F10)</f>
        <v>1.0602409638554218</v>
      </c>
      <c r="H13" s="23">
        <f>SUM(Data!$B10:H10)/SUM(Data!$B10:G10)</f>
        <v>1.0404829545454546</v>
      </c>
      <c r="I13" s="23"/>
      <c r="J13" s="23"/>
      <c r="K13" s="23"/>
      <c r="L13" s="23"/>
      <c r="M13" s="23"/>
      <c r="N13" s="23"/>
      <c r="O13" s="23"/>
      <c r="P13" s="23"/>
      <c r="Q13" s="23"/>
      <c r="R13" s="9"/>
    </row>
    <row r="14" spans="1:18" ht="16" x14ac:dyDescent="0.2">
      <c r="A14" s="7">
        <v>10</v>
      </c>
      <c r="B14" s="8"/>
      <c r="C14" s="23">
        <f>SUM(Data!$B11:C11)/SUM(Data!$B11:B11)</f>
        <v>10.243243243243244</v>
      </c>
      <c r="D14" s="23">
        <f>SUM(Data!$B11:D11)/SUM(Data!$B11:C11)</f>
        <v>2.129287598944591</v>
      </c>
      <c r="E14" s="23">
        <f>SUM(Data!$B11:E11)/SUM(Data!$B11:D11)</f>
        <v>1.3618339529120198</v>
      </c>
      <c r="F14" s="23">
        <f>SUM(Data!$B11:F11)/SUM(Data!$B11:E11)</f>
        <v>1.1628753412192903</v>
      </c>
      <c r="G14" s="23">
        <f>SUM(Data!$B11:G11)/SUM(Data!$B11:F11)</f>
        <v>1.0735524256651017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9"/>
    </row>
    <row r="15" spans="1:18" ht="16" x14ac:dyDescent="0.2">
      <c r="A15" s="7">
        <v>11</v>
      </c>
      <c r="B15" s="8"/>
      <c r="C15" s="23">
        <f>SUM(Data!$B12:C12)/SUM(Data!$B12:B12)</f>
        <v>13.67741935483871</v>
      </c>
      <c r="D15" s="23">
        <f>SUM(Data!$B12:D12)/SUM(Data!$B12:C12)</f>
        <v>2.0047169811320753</v>
      </c>
      <c r="E15" s="23">
        <f>SUM(Data!$B12:E12)/SUM(Data!$B12:D12)</f>
        <v>1.4588235294117646</v>
      </c>
      <c r="F15" s="23">
        <f>SUM(Data!$B12:F12)/SUM(Data!$B12:E12)</f>
        <v>1.1685483870967741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9"/>
    </row>
    <row r="16" spans="1:18" ht="16" x14ac:dyDescent="0.2">
      <c r="A16" s="7">
        <v>12</v>
      </c>
      <c r="B16" s="8"/>
      <c r="C16" s="23">
        <f>SUM(Data!$B13:C13)/SUM(Data!$B13:B13)</f>
        <v>11.333333333333334</v>
      </c>
      <c r="D16" s="23">
        <f>SUM(Data!$B13:D13)/SUM(Data!$B13:C13)</f>
        <v>2.2882352941176469</v>
      </c>
      <c r="E16" s="23">
        <f>SUM(Data!$B13:E13)/SUM(Data!$B13:D13)</f>
        <v>1.474293059125964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9"/>
    </row>
    <row r="17" spans="1:18" ht="16" x14ac:dyDescent="0.2">
      <c r="A17" s="7">
        <v>13</v>
      </c>
      <c r="B17" s="8"/>
      <c r="C17" s="23">
        <f>SUM(Data!$B14:C14)/SUM(Data!$B14:B14)</f>
        <v>9.8157894736842106</v>
      </c>
      <c r="D17" s="23">
        <f>SUM(Data!$B14:D14)/SUM(Data!$B14:C14)</f>
        <v>2.2466487935656838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9"/>
    </row>
    <row r="18" spans="1:18" ht="16" x14ac:dyDescent="0.2">
      <c r="A18" s="7">
        <v>14</v>
      </c>
      <c r="B18" s="8"/>
      <c r="C18" s="23">
        <f>SUM(Data!$B15:C15)/SUM(Data!$B15:B15)</f>
        <v>15.388888888888889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9"/>
    </row>
    <row r="19" spans="1:18" ht="16" x14ac:dyDescent="0.2">
      <c r="A19" s="7">
        <v>15</v>
      </c>
      <c r="B19" s="8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9"/>
    </row>
    <row r="20" spans="1:18" ht="16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8" ht="16" x14ac:dyDescent="0.2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pans="1:18" ht="16" x14ac:dyDescent="0.2">
      <c r="A22" s="3" t="s">
        <v>6</v>
      </c>
      <c r="B22" s="3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8" ht="16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8" ht="16" x14ac:dyDescent="0.2">
      <c r="A24" s="6" t="s">
        <v>7</v>
      </c>
      <c r="B24" s="6"/>
      <c r="C24" s="24">
        <f ca="1">SUM(OFFSET(Data!$B1,,,18-COLUMN('Chain Ladder'!C20),-1+COLUMN('Chain Ladder'!C20)))/SUM(OFFSET(Data!$B1,,,18-COLUMN('Chain Ladder'!C20),-2+COLUMN('Chain Ladder'!C20)))</f>
        <v>5.7035830618892511</v>
      </c>
      <c r="D24" s="24">
        <f ca="1">SUM(OFFSET(Data!$B1,,,18-COLUMN('Chain Ladder'!D20),-1+COLUMN('Chain Ladder'!D20)))/SUM(OFFSET(Data!$B1,,,18-COLUMN('Chain Ladder'!D20),-2+COLUMN('Chain Ladder'!D20)))</f>
        <v>1.7698825628066002</v>
      </c>
      <c r="E24" s="24">
        <f ca="1">SUM(OFFSET(Data!$B1,,,18-COLUMN('Chain Ladder'!E20),-1+COLUMN('Chain Ladder'!E20)))/SUM(OFFSET(Data!$B1,,,18-COLUMN('Chain Ladder'!E20),-2+COLUMN('Chain Ladder'!E20)))</f>
        <v>1.2680701120346947</v>
      </c>
      <c r="F24" s="24">
        <f ca="1">SUM(OFFSET(Data!$B1,,,18-COLUMN('Chain Ladder'!F20),-1+COLUMN('Chain Ladder'!F20)))/SUM(OFFSET(Data!$B1,,,18-COLUMN('Chain Ladder'!F20),-2+COLUMN('Chain Ladder'!F20)))</f>
        <v>1.1102576039726877</v>
      </c>
      <c r="G24" s="24">
        <f ca="1">SUM(OFFSET(Data!$B1,,,18-COLUMN('Chain Ladder'!G20),-1+COLUMN('Chain Ladder'!G20)))/SUM(OFFSET(Data!$B1,,,18-COLUMN('Chain Ladder'!G20),-2+COLUMN('Chain Ladder'!G20)))</f>
        <v>1.0452566096423017</v>
      </c>
      <c r="H24" s="24">
        <f ca="1">SUM(OFFSET(Data!$B1,,,18-COLUMN('Chain Ladder'!H20),-1+COLUMN('Chain Ladder'!H20)))/SUM(OFFSET(Data!$B1,,,18-COLUMN('Chain Ladder'!H20),-2+COLUMN('Chain Ladder'!H20)))</f>
        <v>1.0198011599005798</v>
      </c>
      <c r="I24" s="24">
        <f ca="1">SUM(OFFSET(Data!$B1,,,18-COLUMN('Chain Ladder'!I20),-1+COLUMN('Chain Ladder'!I20)))/SUM(OFFSET(Data!$B1,,,18-COLUMN('Chain Ladder'!I20),-2+COLUMN('Chain Ladder'!I20)))</f>
        <v>1.0073773515308004</v>
      </c>
      <c r="J24" s="24">
        <f ca="1">SUM(OFFSET(Data!$B1,,,18-COLUMN('Chain Ladder'!J20),-1+COLUMN('Chain Ladder'!J20)))/SUM(OFFSET(Data!$B1,,,18-COLUMN('Chain Ladder'!J20),-2+COLUMN('Chain Ladder'!J20)))</f>
        <v>1.0035823411653144</v>
      </c>
      <c r="K24" s="24">
        <f ca="1">SUM(OFFSET(Data!$B1,,,18-COLUMN('Chain Ladder'!K20),-1+COLUMN('Chain Ladder'!K20)))/SUM(OFFSET(Data!$B1,,,18-COLUMN('Chain Ladder'!K20),-2+COLUMN('Chain Ladder'!K20)))</f>
        <v>1.0016023665721681</v>
      </c>
      <c r="L24" s="24">
        <f ca="1">SUM(OFFSET(Data!$B1,,,18-COLUMN('Chain Ladder'!L20),-1+COLUMN('Chain Ladder'!L20)))/SUM(OFFSET(Data!$B1,,,18-COLUMN('Chain Ladder'!L20),-2+COLUMN('Chain Ladder'!L20)))</f>
        <v>1.0005932957579353</v>
      </c>
      <c r="M24" s="24">
        <f ca="1">SUM(OFFSET(Data!$B1,,,18-COLUMN('Chain Ladder'!M20),-1+COLUMN('Chain Ladder'!M20)))/SUM(OFFSET(Data!$B1,,,18-COLUMN('Chain Ladder'!M20),-2+COLUMN('Chain Ladder'!M20)))</f>
        <v>1</v>
      </c>
      <c r="N24" s="24">
        <f ca="1">SUM(OFFSET(Data!$B1,,,18-COLUMN('Chain Ladder'!N20),-1+COLUMN('Chain Ladder'!N20)))/SUM(OFFSET(Data!$B1,,,18-COLUMN('Chain Ladder'!N20),-2+COLUMN('Chain Ladder'!N20)))</f>
        <v>1</v>
      </c>
      <c r="O24" s="24">
        <f ca="1">SUM(OFFSET(Data!$B1,,,18-COLUMN('Chain Ladder'!O20),-1+COLUMN('Chain Ladder'!O20)))/SUM(OFFSET(Data!$B1,,,18-COLUMN('Chain Ladder'!O20),-2+COLUMN('Chain Ladder'!O20)))</f>
        <v>1</v>
      </c>
      <c r="P24" s="24">
        <f ca="1">SUM(OFFSET(Data!$B1,,,18-COLUMN('Chain Ladder'!P20),-1+COLUMN('Chain Ladder'!P20)))/SUM(OFFSET(Data!$B1,,,18-COLUMN('Chain Ladder'!P20),-2+COLUMN('Chain Ladder'!P20)))</f>
        <v>1</v>
      </c>
      <c r="Q24" s="24">
        <f ca="1">SUM(OFFSET(Data!$B1,,,18-COLUMN('Chain Ladder'!Q20),-1+COLUMN('Chain Ladder'!Q20)))/SUM(OFFSET(Data!$B1,,,18-COLUMN('Chain Ladder'!Q20),-2+COLUMN('Chain Ladder'!Q20)))</f>
        <v>1</v>
      </c>
      <c r="R24" s="24"/>
    </row>
    <row r="25" spans="1:18" ht="16" x14ac:dyDescent="0.2">
      <c r="A25" s="6"/>
      <c r="B25" s="6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6"/>
      <c r="O25" s="26"/>
      <c r="P25" s="26"/>
      <c r="Q25" s="26"/>
      <c r="R25" s="26"/>
    </row>
    <row r="26" spans="1:18" ht="16" x14ac:dyDescent="0.2">
      <c r="A26" s="6" t="s">
        <v>8</v>
      </c>
      <c r="B26" s="6"/>
      <c r="C26" s="27">
        <f ca="1">SUM(OFFSET(Data!$B15,3-COLUMN('Chain Ladder'!C20),,-6,-1+COLUMN('Chain Ladder'!C20)))/SUM(OFFSET(Data!$B15,3-COLUMN('Chain Ladder'!C20),,-6,-2+COLUMN('Chain Ladder'!C20)))</f>
        <v>10.439252336448599</v>
      </c>
      <c r="D26" s="27">
        <f ca="1">SUM(OFFSET(Data!$B15,3-COLUMN('Chain Ladder'!D20),,-6,-1+COLUMN('Chain Ladder'!D20)))/SUM(OFFSET(Data!$B15,3-COLUMN('Chain Ladder'!D20),,-6,-2+COLUMN('Chain Ladder'!D20)))</f>
        <v>2.0723630417007359</v>
      </c>
      <c r="E26" s="27">
        <f ca="1">SUM(OFFSET(Data!$B15,3-COLUMN('Chain Ladder'!E20),,-6,-1+COLUMN('Chain Ladder'!E20)))/SUM(OFFSET(Data!$B15,3-COLUMN('Chain Ladder'!E20),,-6,-2+COLUMN('Chain Ladder'!E20)))</f>
        <v>1.3619177548236212</v>
      </c>
      <c r="F26" s="27">
        <f ca="1">SUM(OFFSET(Data!$B15,3-COLUMN('Chain Ladder'!F20),,-6,-1+COLUMN('Chain Ladder'!F20)))/SUM(OFFSET(Data!$B15,3-COLUMN('Chain Ladder'!F20),,-6,-2+COLUMN('Chain Ladder'!F20)))</f>
        <v>1.1376541439632921</v>
      </c>
      <c r="G26" s="27">
        <f ca="1">SUM(OFFSET(Data!$B15,3-COLUMN('Chain Ladder'!G20),,-6,-1+COLUMN('Chain Ladder'!G20)))/SUM(OFFSET(Data!$B15,3-COLUMN('Chain Ladder'!G20),,-6,-2+COLUMN('Chain Ladder'!G20)))</f>
        <v>1.055526590198123</v>
      </c>
      <c r="H26" s="27">
        <f ca="1">SUM(OFFSET(Data!$B15,3-COLUMN('Chain Ladder'!H20),,-6,-1+COLUMN('Chain Ladder'!H20)))/SUM(OFFSET(Data!$B15,3-COLUMN('Chain Ladder'!H20),,-6,-2+COLUMN('Chain Ladder'!H20)))</f>
        <v>1.0235980715554427</v>
      </c>
      <c r="I26" s="27">
        <f ca="1">SUM(OFFSET(Data!$B15,3-COLUMN('Chain Ladder'!I20),,-6,-1+COLUMN('Chain Ladder'!I20)))/SUM(OFFSET(Data!$B15,3-COLUMN('Chain Ladder'!I20),,-6,-2+COLUMN('Chain Ladder'!I20)))</f>
        <v>1.008551438196424</v>
      </c>
      <c r="J26" s="27">
        <f ca="1">SUM(OFFSET(Data!$B15,3-COLUMN('Chain Ladder'!J20),,-6,-1+COLUMN('Chain Ladder'!J20)))/SUM(OFFSET(Data!$B15,3-COLUMN('Chain Ladder'!J20),,-6,-2+COLUMN('Chain Ladder'!J20)))</f>
        <v>1.0041571677618346</v>
      </c>
      <c r="K26" s="27">
        <f ca="1">SUM(OFFSET(Data!$B15,3-COLUMN('Chain Ladder'!K20),,-6,-1+COLUMN('Chain Ladder'!K20)))/SUM(OFFSET(Data!$B15,3-COLUMN('Chain Ladder'!K20),,-6,-2+COLUMN('Chain Ladder'!K20)))</f>
        <v>1.0018070614400889</v>
      </c>
      <c r="L26" s="27">
        <f ca="1">SUM(OFFSET(Data!$B15,3-COLUMN('Chain Ladder'!L20),,-6,-1+COLUMN('Chain Ladder'!L20)))/SUM(OFFSET(Data!$B15,3-COLUMN('Chain Ladder'!L20),,-6,-2+COLUMN('Chain Ladder'!L20)))</f>
        <v>1.0005932957579353</v>
      </c>
      <c r="M26" s="25"/>
      <c r="N26" s="25"/>
      <c r="O26" s="25"/>
      <c r="P26" s="25"/>
      <c r="Q26" s="25"/>
      <c r="R26" s="25"/>
    </row>
    <row r="27" spans="1:18" ht="16" x14ac:dyDescent="0.2">
      <c r="A27" s="6"/>
      <c r="B27" s="6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6"/>
      <c r="O27" s="26"/>
      <c r="P27" s="26"/>
      <c r="Q27" s="26"/>
      <c r="R27" s="26"/>
    </row>
    <row r="28" spans="1:18" ht="16" x14ac:dyDescent="0.2">
      <c r="A28" s="6" t="s">
        <v>9</v>
      </c>
      <c r="B28" s="6"/>
      <c r="C28" s="28">
        <f ca="1">SUM(OFFSET(Data!$B15,3-COLUMN('Chain Ladder'!C20),,-3,-1+COLUMN('Chain Ladder'!C20)))/SUM(OFFSET(Data!$B15,3-COLUMN('Chain Ladder'!C20),,-3,-2+COLUMN('Chain Ladder'!C20)))</f>
        <v>11.511627906976743</v>
      </c>
      <c r="D28" s="28">
        <f ca="1">SUM(OFFSET(Data!$B15,3-COLUMN('Chain Ladder'!D20),,-3,-1+COLUMN('Chain Ladder'!D20)))/SUM(OFFSET(Data!$B15,3-COLUMN('Chain Ladder'!D20),,-3,-2+COLUMN('Chain Ladder'!D20)))</f>
        <v>2.1688654353562007</v>
      </c>
      <c r="E28" s="28">
        <f ca="1">SUM(OFFSET(Data!$B15,3-COLUMN('Chain Ladder'!E20),,-3,-1+COLUMN('Chain Ladder'!E20)))/SUM(OFFSET(Data!$B15,3-COLUMN('Chain Ladder'!E20),,-3,-2+COLUMN('Chain Ladder'!E20)))</f>
        <v>1.4316221765913757</v>
      </c>
      <c r="F28" s="28">
        <f ca="1">SUM(OFFSET(Data!$B15,3-COLUMN('Chain Ladder'!F20),,-3,-1+COLUMN('Chain Ladder'!F20)))/SUM(OFFSET(Data!$B15,3-COLUMN('Chain Ladder'!F20),,-3,-2+COLUMN('Chain Ladder'!F20)))</f>
        <v>1.1562589107499288</v>
      </c>
      <c r="G28" s="28">
        <f ca="1">SUM(OFFSET(Data!$B15,3-COLUMN('Chain Ladder'!G20),,-3,-1+COLUMN('Chain Ladder'!G20)))/SUM(OFFSET(Data!$B15,3-COLUMN('Chain Ladder'!G20),,-3,-2+COLUMN('Chain Ladder'!G20)))</f>
        <v>1.0629941341494518</v>
      </c>
      <c r="H28" s="28">
        <f ca="1">SUM(OFFSET(Data!$B15,3-COLUMN('Chain Ladder'!H20),,-3,-1+COLUMN('Chain Ladder'!H20)))/SUM(OFFSET(Data!$B15,3-COLUMN('Chain Ladder'!H20),,-3,-2+COLUMN('Chain Ladder'!H20)))</f>
        <v>1.0281385281385282</v>
      </c>
      <c r="I28" s="28">
        <f ca="1">SUM(OFFSET(Data!$B15,3-COLUMN('Chain Ladder'!I20),,-3,-1+COLUMN('Chain Ladder'!I20)))/SUM(OFFSET(Data!$B15,3-COLUMN('Chain Ladder'!I20),,-3,-2+COLUMN('Chain Ladder'!I20)))</f>
        <v>1.0093480345158197</v>
      </c>
      <c r="J28" s="28">
        <f ca="1">SUM(OFFSET(Data!$B15,3-COLUMN('Chain Ladder'!J20),,-3,-1+COLUMN('Chain Ladder'!J20)))/SUM(OFFSET(Data!$B15,3-COLUMN('Chain Ladder'!J20),,-3,-2+COLUMN('Chain Ladder'!J20)))</f>
        <v>1.005189028910304</v>
      </c>
      <c r="K28" s="28">
        <f ca="1">SUM(OFFSET(Data!$B15,3-COLUMN('Chain Ladder'!K20),,-3,-1+COLUMN('Chain Ladder'!K20)))/SUM(OFFSET(Data!$B15,3-COLUMN('Chain Ladder'!K20),,-3,-2+COLUMN('Chain Ladder'!K20)))</f>
        <v>1.0026055237102658</v>
      </c>
      <c r="L28" s="28">
        <f ca="1">SUM(OFFSET(Data!$B15,3-COLUMN('Chain Ladder'!L20),,-3,-1+COLUMN('Chain Ladder'!L20)))/SUM(OFFSET(Data!$B15,3-COLUMN('Chain Ladder'!L20),,-3,-2+COLUMN('Chain Ladder'!L20)))</f>
        <v>1.0008349568605621</v>
      </c>
      <c r="M28" s="28">
        <f ca="1">SUM(OFFSET(Data!$B15,3-COLUMN('Chain Ladder'!M20),,-3,-1+COLUMN('Chain Ladder'!M20)))/SUM(OFFSET(Data!$B15,3-COLUMN('Chain Ladder'!M20),,-3,-2+COLUMN('Chain Ladder'!M20)))</f>
        <v>1</v>
      </c>
      <c r="N28" s="28">
        <f ca="1">SUM(OFFSET(Data!$B15,3-COLUMN('Chain Ladder'!N20),,-3,-1+COLUMN('Chain Ladder'!N20)))/SUM(OFFSET(Data!$B15,3-COLUMN('Chain Ladder'!N20),,-3,-2+COLUMN('Chain Ladder'!N20)))</f>
        <v>1</v>
      </c>
      <c r="O28" s="28">
        <f ca="1">SUM(OFFSET(Data!$B15,3-COLUMN('Chain Ladder'!O20),,-3,-1+COLUMN('Chain Ladder'!O20)))/SUM(OFFSET(Data!$B15,3-COLUMN('Chain Ladder'!O20),,-3,-2+COLUMN('Chain Ladder'!O20)))</f>
        <v>1</v>
      </c>
      <c r="P28" s="25"/>
      <c r="Q28" s="26"/>
      <c r="R28" s="26"/>
    </row>
    <row r="29" spans="1:18" ht="16" x14ac:dyDescent="0.2">
      <c r="A29" s="6"/>
      <c r="B29" s="6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6"/>
      <c r="P29" s="26"/>
      <c r="Q29" s="26"/>
      <c r="R29" s="26"/>
    </row>
    <row r="30" spans="1:18" ht="16" x14ac:dyDescent="0.2">
      <c r="A30" s="10"/>
      <c r="B30" s="10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5"/>
      <c r="O30" s="26"/>
      <c r="P30" s="26"/>
      <c r="Q30" s="26"/>
      <c r="R30" s="26"/>
    </row>
    <row r="31" spans="1:18" ht="16" x14ac:dyDescent="0.2">
      <c r="A31" s="6" t="s">
        <v>10</v>
      </c>
      <c r="B31" s="6"/>
      <c r="C31" s="28">
        <v>11.511627906976743</v>
      </c>
      <c r="D31" s="28">
        <v>2.1688654353562007</v>
      </c>
      <c r="E31" s="28">
        <v>1.4316221765913757</v>
      </c>
      <c r="F31" s="28">
        <v>1.1562589107499288</v>
      </c>
      <c r="G31" s="28">
        <v>1.0629941341494518</v>
      </c>
      <c r="H31" s="28">
        <v>1.0281385281385282</v>
      </c>
      <c r="I31" s="28">
        <v>1.0093480345158197</v>
      </c>
      <c r="J31" s="28">
        <v>1.005189028910304</v>
      </c>
      <c r="K31" s="28">
        <v>1.0026055237102658</v>
      </c>
      <c r="L31" s="28">
        <v>1.0008349568605621</v>
      </c>
      <c r="M31" s="28">
        <v>1</v>
      </c>
      <c r="N31" s="28">
        <v>1</v>
      </c>
      <c r="O31" s="28">
        <v>1</v>
      </c>
      <c r="P31" s="37"/>
      <c r="Q31" s="37"/>
      <c r="R31" s="37"/>
    </row>
    <row r="32" spans="1:18" x14ac:dyDescent="0.2">
      <c r="A32" t="s">
        <v>11</v>
      </c>
    </row>
    <row r="34" spans="1:18" ht="16" x14ac:dyDescent="0.2">
      <c r="A34" s="30" t="s">
        <v>10</v>
      </c>
      <c r="B34" s="30"/>
      <c r="C34" s="28">
        <v>11.511627906976743</v>
      </c>
      <c r="D34" s="28">
        <v>2.1688654353562007</v>
      </c>
      <c r="E34" s="28">
        <v>1.4316221765913757</v>
      </c>
      <c r="F34" s="28">
        <v>1.1562589107499288</v>
      </c>
      <c r="G34" s="28">
        <v>1.0629941341494518</v>
      </c>
      <c r="H34" s="46">
        <v>1.0265970842150682</v>
      </c>
      <c r="I34" s="46">
        <v>1.0115005545414997</v>
      </c>
      <c r="J34" s="46">
        <v>1.0049728291151208</v>
      </c>
      <c r="K34" s="46">
        <v>1.0021502466962753</v>
      </c>
      <c r="L34" s="46">
        <v>1.0009297646767679</v>
      </c>
      <c r="M34" s="47">
        <v>1.0007082958538909</v>
      </c>
      <c r="N34" s="38"/>
      <c r="O34" s="38"/>
      <c r="P34" s="39"/>
      <c r="Q34" s="39"/>
      <c r="R34" s="39"/>
    </row>
    <row r="35" spans="1:18" ht="16" x14ac:dyDescent="0.2">
      <c r="A35" s="30" t="s">
        <v>12</v>
      </c>
      <c r="B35" s="30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31"/>
    </row>
    <row r="36" spans="1:18" ht="16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31"/>
    </row>
    <row r="37" spans="1:18" ht="16" x14ac:dyDescent="0.2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7"/>
      <c r="N37" s="7"/>
      <c r="O37" s="31"/>
    </row>
    <row r="38" spans="1:18" ht="16" x14ac:dyDescent="0.2">
      <c r="A38" s="30" t="s">
        <v>13</v>
      </c>
      <c r="B38" s="30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31"/>
    </row>
    <row r="39" spans="1:18" ht="16" x14ac:dyDescent="0.2">
      <c r="A39" s="7"/>
      <c r="B39" s="7"/>
      <c r="C39" s="7"/>
      <c r="D39" s="7"/>
      <c r="E39" s="7"/>
      <c r="F39" s="7"/>
      <c r="G39" s="7" t="s">
        <v>35</v>
      </c>
      <c r="H39" s="7"/>
      <c r="I39" s="7"/>
      <c r="J39" s="7"/>
      <c r="K39" s="7"/>
      <c r="L39" s="7"/>
      <c r="M39" s="7"/>
      <c r="N39" s="7"/>
      <c r="O39" s="31"/>
    </row>
    <row r="40" spans="1:18" ht="16" x14ac:dyDescent="0.2">
      <c r="A40" s="7" t="s">
        <v>15</v>
      </c>
      <c r="B40" s="7"/>
      <c r="C40" s="7"/>
      <c r="D40" s="7"/>
      <c r="E40" s="7"/>
      <c r="F40" s="7"/>
      <c r="G40" s="42">
        <f>LN(G31-1)</f>
        <v>-2.7647136656643529</v>
      </c>
      <c r="H40" s="42">
        <f t="shared" ref="H40:L40" si="0">LN(H31-1)</f>
        <v>-3.5706155336201983</v>
      </c>
      <c r="I40" s="42">
        <f t="shared" si="0"/>
        <v>-4.6725891699910251</v>
      </c>
      <c r="J40" s="42">
        <f t="shared" si="0"/>
        <v>-5.2612087071524209</v>
      </c>
      <c r="K40" s="42">
        <f t="shared" si="0"/>
        <v>-5.9501215835735897</v>
      </c>
      <c r="L40" s="42">
        <f t="shared" si="0"/>
        <v>-7.0881304984455111</v>
      </c>
      <c r="M40" s="33"/>
      <c r="N40" s="7"/>
      <c r="O40" s="31"/>
    </row>
    <row r="41" spans="1:18" ht="16" x14ac:dyDescent="0.2">
      <c r="A41" s="7"/>
      <c r="B41" s="7"/>
      <c r="C41" s="7"/>
      <c r="D41" s="7"/>
      <c r="E41" s="7"/>
      <c r="F41" s="7"/>
      <c r="G41" s="7" t="s">
        <v>16</v>
      </c>
      <c r="H41" s="7"/>
      <c r="I41" s="7"/>
      <c r="J41" s="7"/>
      <c r="K41" s="7"/>
      <c r="L41" s="7"/>
      <c r="M41" s="7"/>
      <c r="N41" s="7"/>
      <c r="O41" s="31"/>
    </row>
    <row r="42" spans="1:18" ht="16" x14ac:dyDescent="0.2">
      <c r="A42" s="7" t="s">
        <v>17</v>
      </c>
      <c r="B42" s="40">
        <f>SLOPE(G42:L42,G2:L2)</f>
        <v>-0.83840633859792457</v>
      </c>
      <c r="C42" s="7"/>
      <c r="D42" s="7"/>
      <c r="E42" s="7"/>
      <c r="F42" s="7" t="s">
        <v>18</v>
      </c>
      <c r="G42" s="40">
        <f>_xlfn.FORECAST.LINEAR(G2,$G$40:$L$40,$G$2:$L$2)</f>
        <v>-2.7885473465797048</v>
      </c>
      <c r="H42" s="40">
        <f t="shared" ref="H42:L42" si="1">_xlfn.FORECAST.LINEAR(H2,$G$40:$L$40,$G$2:$L$2)</f>
        <v>-3.6269536851776296</v>
      </c>
      <c r="I42" s="40">
        <f t="shared" si="1"/>
        <v>-4.4653600237755535</v>
      </c>
      <c r="J42" s="40">
        <f t="shared" si="1"/>
        <v>-5.3037663623734783</v>
      </c>
      <c r="K42" s="40">
        <f t="shared" si="1"/>
        <v>-6.1421727009714031</v>
      </c>
      <c r="L42" s="40">
        <f t="shared" si="1"/>
        <v>-6.9805790395693279</v>
      </c>
      <c r="M42" s="7"/>
      <c r="N42" s="7"/>
      <c r="O42" s="31"/>
    </row>
    <row r="43" spans="1:18" ht="16" x14ac:dyDescent="0.2">
      <c r="A43" s="7" t="s">
        <v>19</v>
      </c>
      <c r="B43" s="40">
        <f>INTERCEPT(G42:L42,G2:L2)</f>
        <v>0.56507800781199347</v>
      </c>
      <c r="C43" s="7"/>
      <c r="D43" s="7"/>
      <c r="E43" s="7"/>
      <c r="F43" s="7" t="s">
        <v>20</v>
      </c>
      <c r="G43" s="41">
        <f>EXP(G42)+1</f>
        <v>1.0615105024884468</v>
      </c>
      <c r="H43" s="46">
        <f t="shared" ref="H43:L43" si="2">EXP(H42)+1</f>
        <v>1.0265970842150682</v>
      </c>
      <c r="I43" s="46">
        <f t="shared" si="2"/>
        <v>1.0115005545414997</v>
      </c>
      <c r="J43" s="46">
        <f t="shared" si="2"/>
        <v>1.0049728291151208</v>
      </c>
      <c r="K43" s="46">
        <f t="shared" si="2"/>
        <v>1.0021502466962753</v>
      </c>
      <c r="L43" s="46">
        <f t="shared" si="2"/>
        <v>1.0009297646767679</v>
      </c>
      <c r="M43" s="7"/>
      <c r="N43" s="7"/>
      <c r="O43" s="31"/>
    </row>
    <row r="44" spans="1:18" ht="16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31"/>
    </row>
    <row r="45" spans="1:18" ht="16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31"/>
    </row>
    <row r="46" spans="1:18" ht="16" x14ac:dyDescent="0.2">
      <c r="A46" s="30" t="s">
        <v>21</v>
      </c>
      <c r="B46" s="30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31"/>
    </row>
    <row r="47" spans="1:18" ht="16" x14ac:dyDescent="0.2">
      <c r="A47" s="7" t="s">
        <v>22</v>
      </c>
      <c r="B47" s="40">
        <f>EXP(B43)</f>
        <v>1.7595850387471135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31"/>
    </row>
    <row r="48" spans="1:18" ht="16" x14ac:dyDescent="0.2">
      <c r="A48" s="7" t="s">
        <v>23</v>
      </c>
      <c r="B48" s="40">
        <f>EXP(B42)</f>
        <v>0.43239907233831953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31"/>
    </row>
    <row r="49" spans="1:15" ht="16" x14ac:dyDescent="0.2">
      <c r="A49" s="7" t="s">
        <v>36</v>
      </c>
      <c r="B49" s="41">
        <f>B47*B48^(10)/(1-B48)</f>
        <v>7.0829585389088547E-4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31"/>
    </row>
    <row r="50" spans="1:15" ht="16" x14ac:dyDescent="0.2">
      <c r="A50" s="7" t="s">
        <v>37</v>
      </c>
      <c r="B50" s="47">
        <f>1+B49</f>
        <v>1.0007082958538909</v>
      </c>
      <c r="C50" s="7" t="s">
        <v>38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31"/>
    </row>
    <row r="51" spans="1:15" ht="16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31"/>
    </row>
    <row r="52" spans="1:15" ht="16" x14ac:dyDescent="0.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1"/>
    </row>
    <row r="53" spans="1:15" ht="16" x14ac:dyDescent="0.2">
      <c r="A53" s="30" t="s">
        <v>39</v>
      </c>
      <c r="B53" s="30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31"/>
    </row>
    <row r="54" spans="1:15" ht="16" x14ac:dyDescent="0.2">
      <c r="A54" s="7"/>
      <c r="B54" s="7"/>
      <c r="C54" s="30">
        <v>0</v>
      </c>
      <c r="D54" s="30">
        <v>1</v>
      </c>
      <c r="E54" s="30">
        <v>2</v>
      </c>
      <c r="F54" s="30">
        <v>3</v>
      </c>
      <c r="G54" s="30">
        <v>4</v>
      </c>
      <c r="H54" s="30">
        <v>5</v>
      </c>
      <c r="I54" s="30">
        <v>6</v>
      </c>
      <c r="J54" s="30">
        <v>7</v>
      </c>
      <c r="K54" s="30">
        <v>8</v>
      </c>
      <c r="L54" s="30">
        <v>9</v>
      </c>
      <c r="M54" s="30">
        <v>10</v>
      </c>
      <c r="N54" s="30" t="s">
        <v>40</v>
      </c>
      <c r="O54" s="30"/>
    </row>
    <row r="55" spans="1:15" ht="16" x14ac:dyDescent="0.2">
      <c r="A55" s="7" t="s">
        <v>41</v>
      </c>
      <c r="B55" s="7"/>
      <c r="C55" s="36">
        <f>PRODUCT(C34:$M$34)</f>
        <v>46.020161927661782</v>
      </c>
      <c r="D55" s="36">
        <f>PRODUCT(D34:$M$34)</f>
        <v>3.9977110361403168</v>
      </c>
      <c r="E55" s="36">
        <f>PRODUCT(E34:$M$34)</f>
        <v>1.8432268645951098</v>
      </c>
      <c r="F55" s="36">
        <f>PRODUCT(F34:$M$34)</f>
        <v>1.2875092987059933</v>
      </c>
      <c r="G55" s="36">
        <f>PRODUCT(G34:$M$34)</f>
        <v>1.1135129742446161</v>
      </c>
      <c r="H55" s="36">
        <f>PRODUCT(H34:$M$34)</f>
        <v>1.0475250412699466</v>
      </c>
      <c r="I55" s="36">
        <f>PRODUCT(I34:$M$34)</f>
        <v>1.0203857554016724</v>
      </c>
      <c r="J55" s="36">
        <f>PRODUCT(J34:$M$34)</f>
        <v>1.0087841779426414</v>
      </c>
      <c r="K55" s="36">
        <f>PRODUCT(K34:$M$34)</f>
        <v>1.0037924894256858</v>
      </c>
      <c r="L55" s="36">
        <f>PRODUCT(L34:$M$34)</f>
        <v>1.0016387190791245</v>
      </c>
      <c r="M55" s="36">
        <f>PRODUCT(M34:$M$34)</f>
        <v>1.0007082958538909</v>
      </c>
      <c r="N55" s="36">
        <f>PRODUCT($M34:N$34)</f>
        <v>1.0007082958538909</v>
      </c>
      <c r="O55" s="31"/>
    </row>
    <row r="56" spans="1:15" ht="16" x14ac:dyDescent="0.2">
      <c r="A56" s="7" t="s">
        <v>42</v>
      </c>
      <c r="B56" s="7"/>
      <c r="C56" s="43">
        <f>1/C55</f>
        <v>2.1729606288041336E-2</v>
      </c>
      <c r="D56" s="43">
        <f>1/D55 - 1/C55</f>
        <v>0.22841353586499263</v>
      </c>
      <c r="E56" s="43">
        <f t="shared" ref="E56:N56" si="3">1/E55 - 1/D55</f>
        <v>0.29238367275407401</v>
      </c>
      <c r="F56" s="43">
        <f t="shared" si="3"/>
        <v>0.23416660470939232</v>
      </c>
      <c r="G56" s="43">
        <f t="shared" si="3"/>
        <v>0.12136526773591161</v>
      </c>
      <c r="H56" s="43">
        <f t="shared" si="3"/>
        <v>5.6572429425158832E-2</v>
      </c>
      <c r="I56" s="43">
        <f t="shared" si="3"/>
        <v>2.5390404207257578E-2</v>
      </c>
      <c r="J56" s="43">
        <f t="shared" si="3"/>
        <v>1.1270790953929244E-2</v>
      </c>
      <c r="K56" s="43">
        <f t="shared" si="3"/>
        <v>4.9295272704045212E-3</v>
      </c>
      <c r="L56" s="43">
        <f t="shared" si="3"/>
        <v>2.1421227185167702E-3</v>
      </c>
      <c r="M56" s="43">
        <f t="shared" si="3"/>
        <v>9.2824354635845374E-4</v>
      </c>
      <c r="N56" s="43">
        <f t="shared" si="3"/>
        <v>0</v>
      </c>
      <c r="O56" s="31"/>
    </row>
  </sheetData>
  <conditionalFormatting sqref="C4:C18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:C18">
    <cfRule type="colorScale" priority="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D4:D17">
    <cfRule type="colorScale" priority="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4:E16">
    <cfRule type="colorScale" priority="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:F15">
    <cfRule type="colorScale" priority="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:G14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4:H13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4:I12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4:J11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:K10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4:L9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D48FD-4A59-6848-8125-5547B596E159}">
  <dimension ref="A1:T22"/>
  <sheetViews>
    <sheetView zoomScale="99" workbookViewId="0">
      <selection activeCell="O19" sqref="O19"/>
    </sheetView>
  </sheetViews>
  <sheetFormatPr baseColWidth="10" defaultColWidth="11.5" defaultRowHeight="15" x14ac:dyDescent="0.2"/>
  <cols>
    <col min="3" max="14" width="6.5" customWidth="1"/>
    <col min="15" max="15" width="12.1640625" bestFit="1" customWidth="1"/>
  </cols>
  <sheetData>
    <row r="1" spans="1:20" ht="16" x14ac:dyDescent="0.2">
      <c r="A1" s="1" t="s">
        <v>34</v>
      </c>
      <c r="B1" s="1"/>
      <c r="C1" s="3" t="s">
        <v>25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4"/>
      <c r="Q1" s="3"/>
      <c r="R1" s="3" t="s">
        <v>26</v>
      </c>
      <c r="S1" s="3"/>
    </row>
    <row r="2" spans="1:20" ht="16" x14ac:dyDescent="0.2">
      <c r="A2" s="1" t="s">
        <v>33</v>
      </c>
      <c r="B2" s="1"/>
      <c r="C2" s="3">
        <v>0</v>
      </c>
      <c r="D2" s="3">
        <v>1</v>
      </c>
      <c r="E2" s="3">
        <v>2</v>
      </c>
      <c r="F2" s="3">
        <v>3</v>
      </c>
      <c r="G2" s="3">
        <v>4</v>
      </c>
      <c r="H2" s="3">
        <v>5</v>
      </c>
      <c r="I2" s="3">
        <v>6</v>
      </c>
      <c r="J2" s="3">
        <v>7</v>
      </c>
      <c r="K2" s="3">
        <v>8</v>
      </c>
      <c r="L2" s="3">
        <v>9</v>
      </c>
      <c r="M2" s="3">
        <v>10</v>
      </c>
      <c r="N2" s="3" t="s">
        <v>40</v>
      </c>
      <c r="O2" s="3"/>
      <c r="P2" s="14" t="s">
        <v>30</v>
      </c>
      <c r="Q2" s="3" t="s">
        <v>31</v>
      </c>
      <c r="R2" s="3" t="s">
        <v>27</v>
      </c>
      <c r="S2" s="3" t="s">
        <v>28</v>
      </c>
      <c r="T2" s="3" t="s">
        <v>32</v>
      </c>
    </row>
    <row r="3" spans="1:20" ht="16" x14ac:dyDescent="0.2">
      <c r="A3" s="4"/>
      <c r="B3" s="4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5"/>
      <c r="Q3" s="6"/>
      <c r="R3" s="6"/>
      <c r="S3" s="6"/>
    </row>
    <row r="4" spans="1:20" ht="16" x14ac:dyDescent="0.2">
      <c r="A4" s="7">
        <f>'Exposure based'!A4</f>
        <v>0</v>
      </c>
      <c r="B4" s="19"/>
      <c r="C4" s="21">
        <f>Data!B1</f>
        <v>156</v>
      </c>
      <c r="D4" s="21">
        <f>Data!C1</f>
        <v>383</v>
      </c>
      <c r="E4" s="21">
        <f>Data!D1</f>
        <v>220</v>
      </c>
      <c r="F4" s="21">
        <f>Data!E1</f>
        <v>86</v>
      </c>
      <c r="G4" s="21">
        <f>Data!F1</f>
        <v>35</v>
      </c>
      <c r="H4" s="21">
        <f>Data!G1</f>
        <v>25</v>
      </c>
      <c r="I4" s="21">
        <f>Data!H1</f>
        <v>8</v>
      </c>
      <c r="J4" s="21">
        <f>Data!I1</f>
        <v>4</v>
      </c>
      <c r="K4" s="21">
        <f>Data!J1</f>
        <v>2</v>
      </c>
      <c r="L4" s="21">
        <f>Data!K1</f>
        <v>0</v>
      </c>
      <c r="M4" s="21">
        <f>Data!L1</f>
        <v>0</v>
      </c>
      <c r="N4" s="21">
        <f>Data!M1</f>
        <v>0</v>
      </c>
      <c r="O4" s="20"/>
      <c r="P4" s="17"/>
      <c r="Q4" s="22"/>
      <c r="R4" s="16"/>
      <c r="S4" s="16"/>
      <c r="T4" s="22"/>
    </row>
    <row r="5" spans="1:20" ht="16" x14ac:dyDescent="0.2">
      <c r="A5" s="7">
        <f>'Exposure based'!A5</f>
        <v>1</v>
      </c>
      <c r="B5" s="19"/>
      <c r="C5" s="21">
        <f>Data!B2</f>
        <v>158</v>
      </c>
      <c r="D5" s="21">
        <f>Data!C2</f>
        <v>445</v>
      </c>
      <c r="E5" s="21">
        <f>Data!D2</f>
        <v>262</v>
      </c>
      <c r="F5" s="21">
        <f>Data!E2</f>
        <v>132</v>
      </c>
      <c r="G5" s="21">
        <f>Data!F2</f>
        <v>83</v>
      </c>
      <c r="H5" s="21">
        <f>Data!G2</f>
        <v>24</v>
      </c>
      <c r="I5" s="21">
        <f>Data!H2</f>
        <v>9</v>
      </c>
      <c r="J5" s="21">
        <f>Data!I2</f>
        <v>4</v>
      </c>
      <c r="K5" s="21">
        <f>Data!J2</f>
        <v>1</v>
      </c>
      <c r="L5" s="21">
        <f>Data!K2</f>
        <v>0</v>
      </c>
      <c r="M5" s="21">
        <f>Data!L2</f>
        <v>0</v>
      </c>
      <c r="N5" s="21">
        <f>Data!M2</f>
        <v>0</v>
      </c>
      <c r="O5" s="20"/>
      <c r="P5" s="17"/>
      <c r="Q5" s="22"/>
      <c r="R5" s="16"/>
      <c r="S5" s="16"/>
      <c r="T5" s="22"/>
    </row>
    <row r="6" spans="1:20" ht="16" x14ac:dyDescent="0.2">
      <c r="A6" s="7">
        <f>'Exposure based'!A6</f>
        <v>2</v>
      </c>
      <c r="B6" s="19"/>
      <c r="C6" s="21">
        <f>Data!B3</f>
        <v>137</v>
      </c>
      <c r="D6" s="21">
        <f>Data!C3</f>
        <v>417</v>
      </c>
      <c r="E6" s="21">
        <f>Data!D3</f>
        <v>257</v>
      </c>
      <c r="F6" s="21">
        <f>Data!E3</f>
        <v>167</v>
      </c>
      <c r="G6" s="21">
        <f>Data!F3</f>
        <v>70</v>
      </c>
      <c r="H6" s="21">
        <f>Data!G3</f>
        <v>33</v>
      </c>
      <c r="I6" s="21">
        <f>Data!H3</f>
        <v>19</v>
      </c>
      <c r="J6" s="21">
        <f>Data!I3</f>
        <v>6</v>
      </c>
      <c r="K6" s="21">
        <f>Data!J3</f>
        <v>5</v>
      </c>
      <c r="L6" s="21">
        <f>Data!K3</f>
        <v>1</v>
      </c>
      <c r="M6" s="21">
        <f>Data!L3</f>
        <v>1</v>
      </c>
      <c r="N6" s="21">
        <f>Data!M3</f>
        <v>0</v>
      </c>
      <c r="O6" s="20"/>
      <c r="P6" s="17"/>
      <c r="Q6" s="22"/>
      <c r="R6" s="16"/>
      <c r="S6" s="16"/>
      <c r="T6" s="22"/>
    </row>
    <row r="7" spans="1:20" ht="16" x14ac:dyDescent="0.2">
      <c r="A7" s="7">
        <f>'Exposure based'!A7</f>
        <v>3</v>
      </c>
      <c r="B7" s="19"/>
      <c r="C7" s="21">
        <f>Data!B4</f>
        <v>123</v>
      </c>
      <c r="D7" s="21">
        <f>Data!C4</f>
        <v>415</v>
      </c>
      <c r="E7" s="21">
        <f>Data!D4</f>
        <v>305</v>
      </c>
      <c r="F7" s="21">
        <f>Data!E4</f>
        <v>145</v>
      </c>
      <c r="G7" s="21">
        <f>Data!F4</f>
        <v>77</v>
      </c>
      <c r="H7" s="21">
        <f>Data!G4</f>
        <v>33</v>
      </c>
      <c r="I7" s="21">
        <f>Data!H4</f>
        <v>17</v>
      </c>
      <c r="J7" s="21">
        <f>Data!I4</f>
        <v>8</v>
      </c>
      <c r="K7" s="21">
        <f>Data!J4</f>
        <v>4</v>
      </c>
      <c r="L7" s="21">
        <f>Data!K4</f>
        <v>2</v>
      </c>
      <c r="M7" s="21">
        <f>Data!L4</f>
        <v>2</v>
      </c>
      <c r="N7" s="21">
        <f>Data!M4</f>
        <v>0</v>
      </c>
      <c r="O7" s="20"/>
      <c r="P7" s="17"/>
      <c r="Q7" s="22"/>
      <c r="R7" s="16"/>
      <c r="S7" s="16"/>
      <c r="T7" s="22"/>
    </row>
    <row r="8" spans="1:20" ht="16" x14ac:dyDescent="0.2">
      <c r="A8" s="7">
        <f>'Exposure based'!A8</f>
        <v>4</v>
      </c>
      <c r="B8" s="19"/>
      <c r="C8" s="21">
        <f>Data!B5</f>
        <v>114</v>
      </c>
      <c r="D8" s="21">
        <f>Data!C5</f>
        <v>405</v>
      </c>
      <c r="E8" s="21">
        <f>Data!D5</f>
        <v>333</v>
      </c>
      <c r="F8" s="21">
        <f>Data!E5</f>
        <v>165</v>
      </c>
      <c r="G8" s="21">
        <f>Data!F5</f>
        <v>98</v>
      </c>
      <c r="H8" s="21">
        <f>Data!G5</f>
        <v>41</v>
      </c>
      <c r="I8" s="21">
        <f>Data!H5</f>
        <v>16</v>
      </c>
      <c r="J8" s="21">
        <f>Data!I5</f>
        <v>9</v>
      </c>
      <c r="K8" s="21">
        <f>Data!J5</f>
        <v>1</v>
      </c>
      <c r="L8" s="21">
        <f>Data!K5</f>
        <v>5</v>
      </c>
      <c r="M8" s="21">
        <f>Data!L5</f>
        <v>0</v>
      </c>
      <c r="N8" s="21">
        <f>Data!M5</f>
        <v>0</v>
      </c>
      <c r="O8" s="20"/>
      <c r="P8" s="17"/>
      <c r="Q8" s="22"/>
      <c r="R8" s="16"/>
      <c r="S8" s="16"/>
      <c r="T8" s="22"/>
    </row>
    <row r="9" spans="1:20" ht="16" x14ac:dyDescent="0.2">
      <c r="A9" s="7">
        <f>'Exposure based'!A9</f>
        <v>5</v>
      </c>
      <c r="B9" s="19"/>
      <c r="C9" s="21">
        <f>Data!B6</f>
        <v>100</v>
      </c>
      <c r="D9" s="21">
        <f>Data!C6</f>
        <v>430</v>
      </c>
      <c r="E9" s="21">
        <f>Data!D6</f>
        <v>358</v>
      </c>
      <c r="F9" s="21">
        <f>Data!E6</f>
        <v>201</v>
      </c>
      <c r="G9" s="21">
        <f>Data!F6</f>
        <v>98</v>
      </c>
      <c r="H9" s="21">
        <f>Data!G6</f>
        <v>51</v>
      </c>
      <c r="I9" s="21">
        <f>Data!H6</f>
        <v>21</v>
      </c>
      <c r="J9" s="21">
        <f>Data!I6</f>
        <v>10</v>
      </c>
      <c r="K9" s="21">
        <f>Data!J6</f>
        <v>6</v>
      </c>
      <c r="L9" s="21">
        <f>Data!K6</f>
        <v>2</v>
      </c>
      <c r="M9" s="21">
        <f>Data!L6</f>
        <v>1</v>
      </c>
      <c r="N9" s="20">
        <f>SUM($C9:M9)*('Chain Ladder'!M$34-1)</f>
        <v>0.90520210127253486</v>
      </c>
      <c r="O9" s="20"/>
      <c r="P9" s="17"/>
      <c r="Q9" s="22"/>
      <c r="R9" s="16"/>
      <c r="S9" s="16"/>
      <c r="T9" s="22"/>
    </row>
    <row r="10" spans="1:20" ht="16" x14ac:dyDescent="0.2">
      <c r="A10" s="7">
        <f>'Exposure based'!A10</f>
        <v>6</v>
      </c>
      <c r="B10" s="19"/>
      <c r="C10" s="21">
        <f>Data!B7</f>
        <v>96</v>
      </c>
      <c r="D10" s="21">
        <f>Data!C7</f>
        <v>427</v>
      </c>
      <c r="E10" s="21">
        <f>Data!D7</f>
        <v>396</v>
      </c>
      <c r="F10" s="21">
        <f>Data!E7</f>
        <v>214</v>
      </c>
      <c r="G10" s="21">
        <f>Data!F7</f>
        <v>137</v>
      </c>
      <c r="H10" s="21">
        <f>Data!G7</f>
        <v>60</v>
      </c>
      <c r="I10" s="21">
        <f>Data!H7</f>
        <v>32</v>
      </c>
      <c r="J10" s="21">
        <f>Data!I7</f>
        <v>13</v>
      </c>
      <c r="K10" s="21">
        <f>Data!J7</f>
        <v>6</v>
      </c>
      <c r="L10" s="21">
        <f>Data!K7</f>
        <v>3</v>
      </c>
      <c r="M10" s="20">
        <f>SUM($C10:L10)*('Chain Ladder'!L$34-1)</f>
        <v>1.2867943126467232</v>
      </c>
      <c r="N10" s="20">
        <f>SUM($C10:M10)*('Chain Ladder'!M$34-1)</f>
        <v>0.9811928928614253</v>
      </c>
      <c r="O10" s="20"/>
      <c r="P10" s="17"/>
      <c r="Q10" s="22"/>
      <c r="R10" s="16"/>
      <c r="S10" s="16"/>
      <c r="T10" s="22"/>
    </row>
    <row r="11" spans="1:20" ht="16" x14ac:dyDescent="0.2">
      <c r="A11" s="7">
        <f>'Exposure based'!A11</f>
        <v>7</v>
      </c>
      <c r="B11" s="19"/>
      <c r="C11" s="21">
        <f>Data!B8</f>
        <v>67</v>
      </c>
      <c r="D11" s="21">
        <f>Data!C8</f>
        <v>408</v>
      </c>
      <c r="E11" s="21">
        <f>Data!D8</f>
        <v>425</v>
      </c>
      <c r="F11" s="21">
        <f>Data!E8</f>
        <v>250</v>
      </c>
      <c r="G11" s="21">
        <f>Data!F8</f>
        <v>144</v>
      </c>
      <c r="H11" s="21">
        <f>Data!G8</f>
        <v>68</v>
      </c>
      <c r="I11" s="21">
        <f>Data!H8</f>
        <v>30</v>
      </c>
      <c r="J11" s="21">
        <f>Data!I8</f>
        <v>11</v>
      </c>
      <c r="K11" s="21">
        <f>Data!J8</f>
        <v>9</v>
      </c>
      <c r="L11" s="20">
        <f>SUM($C11:K11)*('Chain Ladder'!K$34-1)</f>
        <v>3.0361483351406982</v>
      </c>
      <c r="M11" s="20">
        <f>SUM($C11:L11)*('Chain Ladder'!L$34-1)</f>
        <v>1.3156506270716648</v>
      </c>
      <c r="N11" s="20">
        <f>SUM($C11:M11)*('Chain Ladder'!M$34-1)</f>
        <v>1.0031961068558133</v>
      </c>
      <c r="O11" s="20"/>
      <c r="P11" s="17"/>
      <c r="Q11" s="22"/>
      <c r="R11" s="16"/>
      <c r="S11" s="16"/>
      <c r="T11" s="22"/>
    </row>
    <row r="12" spans="1:20" ht="16" x14ac:dyDescent="0.2">
      <c r="A12" s="7">
        <f>'Exposure based'!A12</f>
        <v>8</v>
      </c>
      <c r="B12" s="19"/>
      <c r="C12" s="21">
        <f>Data!B9</f>
        <v>63</v>
      </c>
      <c r="D12" s="21">
        <f>Data!C9</f>
        <v>426</v>
      </c>
      <c r="E12" s="21">
        <f>Data!D9</f>
        <v>435</v>
      </c>
      <c r="F12" s="21">
        <f>Data!E9</f>
        <v>260</v>
      </c>
      <c r="G12" s="21">
        <f>Data!F9</f>
        <v>131</v>
      </c>
      <c r="H12" s="21">
        <f>Data!G9</f>
        <v>73</v>
      </c>
      <c r="I12" s="21">
        <f>Data!H9</f>
        <v>30</v>
      </c>
      <c r="J12" s="21">
        <f>Data!I9</f>
        <v>15</v>
      </c>
      <c r="K12" s="20">
        <f>SUM($C12:J12)*('Chain Ladder'!J$34-1)</f>
        <v>7.1260641219680467</v>
      </c>
      <c r="L12" s="20">
        <f>SUM($C12:K12)*('Chain Ladder'!K$34-1)</f>
        <v>3.0966263115981869</v>
      </c>
      <c r="M12" s="20">
        <f>SUM($C12:L12)*('Chain Ladder'!L$34-1)</f>
        <v>1.341857478275011</v>
      </c>
      <c r="N12" s="20">
        <f>SUM($C12:M12)*('Chain Ladder'!M$34-1)</f>
        <v>1.0231790799636995</v>
      </c>
      <c r="O12" s="20"/>
      <c r="P12" s="17"/>
      <c r="Q12" s="22"/>
      <c r="R12" s="16"/>
      <c r="S12" s="16"/>
      <c r="T12" s="22"/>
    </row>
    <row r="13" spans="1:20" ht="16" x14ac:dyDescent="0.2">
      <c r="A13" s="7">
        <f>'Exposure based'!A13</f>
        <v>9</v>
      </c>
      <c r="B13" s="19"/>
      <c r="C13" s="21">
        <f>Data!B10</f>
        <v>60</v>
      </c>
      <c r="D13" s="21">
        <f>Data!C10</f>
        <v>381</v>
      </c>
      <c r="E13" s="21">
        <f>Data!D10</f>
        <v>431</v>
      </c>
      <c r="F13" s="21">
        <f>Data!E10</f>
        <v>296</v>
      </c>
      <c r="G13" s="21">
        <f>Data!F10</f>
        <v>160</v>
      </c>
      <c r="H13" s="21">
        <f>Data!G10</f>
        <v>80</v>
      </c>
      <c r="I13" s="21">
        <f>Data!H10</f>
        <v>57</v>
      </c>
      <c r="J13" s="20">
        <f>SUM($C13:I13)*('Chain Ladder'!I$34-1)</f>
        <v>16.848312403297022</v>
      </c>
      <c r="K13" s="20">
        <f>SUM($C13:J13)*('Chain Ladder'!J$34-1)</f>
        <v>7.3689784321116765</v>
      </c>
      <c r="L13" s="20">
        <f>SUM($C13:K13)*('Chain Ladder'!K$34-1)</f>
        <v>3.2021845596548633</v>
      </c>
      <c r="M13" s="20">
        <f>SUM($C13:L13)*('Chain Ladder'!L$34-1)</f>
        <v>1.3875989111427558</v>
      </c>
      <c r="N13" s="20">
        <f>SUM($C13:M13)*('Chain Ladder'!M$34-1)</f>
        <v>1.0580573572439402</v>
      </c>
      <c r="O13" s="20"/>
      <c r="P13" s="17"/>
      <c r="Q13" s="22"/>
      <c r="R13" s="16"/>
      <c r="S13" s="16"/>
      <c r="T13" s="22"/>
    </row>
    <row r="14" spans="1:20" ht="16" x14ac:dyDescent="0.2">
      <c r="A14" s="7">
        <f>'Exposure based'!A14</f>
        <v>10</v>
      </c>
      <c r="B14" s="19"/>
      <c r="C14" s="21">
        <f>Data!B11</f>
        <v>37</v>
      </c>
      <c r="D14" s="21">
        <f>Data!C11</f>
        <v>342</v>
      </c>
      <c r="E14" s="21">
        <f>Data!D11</f>
        <v>428</v>
      </c>
      <c r="F14" s="21">
        <f>Data!E11</f>
        <v>292</v>
      </c>
      <c r="G14" s="21">
        <f>Data!F11</f>
        <v>179</v>
      </c>
      <c r="H14" s="21">
        <f>Data!G11</f>
        <v>94</v>
      </c>
      <c r="I14" s="20">
        <f>SUM($C14:H14)*('Chain Ladder'!H$34-1)</f>
        <v>36.49119954307362</v>
      </c>
      <c r="J14" s="20">
        <f>SUM($C14:I14)*('Chain Ladder'!I$34-1)</f>
        <v>16.198429861567419</v>
      </c>
      <c r="K14" s="20">
        <f>SUM($C14:J14)*('Chain Ladder'!J$34-1)</f>
        <v>7.0847380691140014</v>
      </c>
      <c r="L14" s="20">
        <f>SUM($C14:K14)*('Chain Ladder'!K$34-1)</f>
        <v>3.0786681034720735</v>
      </c>
      <c r="M14" s="20">
        <f>SUM($C14:L14)*('Chain Ladder'!L$34-1)</f>
        <v>1.3340756688328486</v>
      </c>
      <c r="N14" s="20">
        <f>SUM($C14:M14)*('Chain Ladder'!M$34-1)</f>
        <v>1.0172453763070934</v>
      </c>
      <c r="O14" s="20"/>
      <c r="P14" s="17"/>
      <c r="Q14" s="22"/>
      <c r="R14" s="16"/>
      <c r="S14" s="16"/>
      <c r="T14" s="22"/>
    </row>
    <row r="15" spans="1:20" ht="16" x14ac:dyDescent="0.2">
      <c r="A15" s="7">
        <f>'Exposure based'!A15</f>
        <v>11</v>
      </c>
      <c r="B15" s="19"/>
      <c r="C15" s="21">
        <f>Data!B12</f>
        <v>31</v>
      </c>
      <c r="D15" s="21">
        <f>Data!C12</f>
        <v>393</v>
      </c>
      <c r="E15" s="21">
        <f>Data!D12</f>
        <v>426</v>
      </c>
      <c r="F15" s="21">
        <f>Data!E12</f>
        <v>390</v>
      </c>
      <c r="G15" s="21">
        <f>Data!F12</f>
        <v>209</v>
      </c>
      <c r="H15" s="20">
        <f>SUM($C15:G15)*('Chain Ladder'!G$34-1)</f>
        <v>91.278500382555606</v>
      </c>
      <c r="I15" s="20">
        <f>SUM($C15:H15)*('Chain Ladder'!H$34-1)</f>
        <v>40.966916989333839</v>
      </c>
      <c r="J15" s="20">
        <f>SUM($C15:I15)*('Chain Ladder'!I$34-1)</f>
        <v>18.185199165981832</v>
      </c>
      <c r="K15" s="20">
        <f>SUM($C15:J15)*('Chain Ladder'!J$34-1)</f>
        <v>7.953695137535072</v>
      </c>
      <c r="L15" s="20">
        <f>SUM($C15:K15)*('Chain Ladder'!K$34-1)</f>
        <v>3.4562728058247609</v>
      </c>
      <c r="M15" s="20">
        <f>SUM($C15:L15)*('Chain Ladder'!L$34-1)</f>
        <v>1.4977026753547484</v>
      </c>
      <c r="N15" s="20">
        <f>SUM($C15:M15)*('Chain Ladder'!M$34-1)</f>
        <v>1.1420125238625205</v>
      </c>
      <c r="O15" s="20"/>
      <c r="P15" s="17"/>
      <c r="Q15" s="22"/>
      <c r="R15" s="16"/>
      <c r="S15" s="16"/>
      <c r="T15" s="22"/>
    </row>
    <row r="16" spans="1:20" ht="16" x14ac:dyDescent="0.2">
      <c r="A16" s="7">
        <f>'Exposure based'!A16</f>
        <v>12</v>
      </c>
      <c r="B16" s="19"/>
      <c r="C16" s="21">
        <f>Data!B13</f>
        <v>30</v>
      </c>
      <c r="D16" s="21">
        <f>Data!C13</f>
        <v>310</v>
      </c>
      <c r="E16" s="21">
        <f>Data!D13</f>
        <v>438</v>
      </c>
      <c r="F16" s="21">
        <f>Data!E13</f>
        <v>369</v>
      </c>
      <c r="G16" s="20">
        <f>SUM($C16:F16)*('Chain Ladder'!F$34-1)</f>
        <v>179.22897063016836</v>
      </c>
      <c r="H16" s="20">
        <f>SUM($C16:G16)*('Chain Ladder'!G$34-1)</f>
        <v>83.544645688766138</v>
      </c>
      <c r="I16" s="20">
        <f>SUM($C16:H16)*('Chain Ladder'!H$34-1)</f>
        <v>37.495867597415995</v>
      </c>
      <c r="J16" s="20">
        <f>SUM($C16:I16)*('Chain Ladder'!I$34-1)</f>
        <v>16.644401636028075</v>
      </c>
      <c r="K16" s="20">
        <f>SUM($C16:J16)*('Chain Ladder'!J$34-1)</f>
        <v>7.2797935921044257</v>
      </c>
      <c r="L16" s="20">
        <f>SUM($C16:K16)*('Chain Ladder'!K$34-1)</f>
        <v>3.1634293481615017</v>
      </c>
      <c r="M16" s="20">
        <f>SUM($C16:L16)*('Chain Ladder'!L$34-1)</f>
        <v>1.3708051604180655</v>
      </c>
      <c r="N16" s="20">
        <f>SUM($C16:M16)*('Chain Ladder'!M$34-1)</f>
        <v>1.0452519627114916</v>
      </c>
      <c r="O16" s="20"/>
      <c r="P16" s="17"/>
      <c r="Q16" s="22"/>
      <c r="R16" s="16"/>
      <c r="S16" s="16"/>
      <c r="T16" s="22"/>
    </row>
    <row r="17" spans="1:20" ht="16" x14ac:dyDescent="0.2">
      <c r="A17" s="7">
        <f>'Exposure based'!A17</f>
        <v>13</v>
      </c>
      <c r="B17" s="19"/>
      <c r="C17" s="21">
        <f>Data!B14</f>
        <v>38</v>
      </c>
      <c r="D17" s="21">
        <f>Data!C14</f>
        <v>335</v>
      </c>
      <c r="E17" s="21">
        <f>Data!D14</f>
        <v>465</v>
      </c>
      <c r="F17" s="20">
        <f>SUM($C17:E17)*('Chain Ladder'!E$34-1)</f>
        <v>361.69938398357283</v>
      </c>
      <c r="G17" s="20">
        <f>SUM($C17:F17)*('Chain Ladder'!F$34-1)</f>
        <v>187.46371896863366</v>
      </c>
      <c r="H17" s="20">
        <f>SUM($C17:G17)*('Chain Ladder'!G$34-1)</f>
        <v>87.383138594541052</v>
      </c>
      <c r="I17" s="20">
        <f>SUM($C17:H17)*('Chain Ladder'!H$34-1)</f>
        <v>39.218630565431191</v>
      </c>
      <c r="J17" s="20">
        <f>SUM($C17:I17)*('Chain Ladder'!I$34-1)</f>
        <v>17.409135474732391</v>
      </c>
      <c r="K17" s="20">
        <f>SUM($C17:J17)*('Chain Ladder'!J$34-1)</f>
        <v>7.6142666852443242</v>
      </c>
      <c r="L17" s="20">
        <f>SUM($C17:K17)*('Chain Ladder'!K$34-1)</f>
        <v>3.3087744030208448</v>
      </c>
      <c r="M17" s="20">
        <f>SUM($C17:L17)*('Chain Ladder'!L$34-1)</f>
        <v>1.4337873640061516</v>
      </c>
      <c r="N17" s="20">
        <f>SUM($C17:M17)*('Chain Ladder'!M$34-1)</f>
        <v>1.0932764915192648</v>
      </c>
      <c r="O17" s="20"/>
      <c r="P17" s="17"/>
      <c r="Q17" s="22"/>
      <c r="R17" s="16"/>
      <c r="S17" s="16"/>
      <c r="T17" s="22"/>
    </row>
    <row r="18" spans="1:20" ht="16" x14ac:dyDescent="0.2">
      <c r="A18" s="7">
        <f>'Exposure based'!A18</f>
        <v>14</v>
      </c>
      <c r="B18" s="19"/>
      <c r="C18" s="21">
        <f>Data!B15</f>
        <v>18</v>
      </c>
      <c r="D18" s="21">
        <f>Data!C15</f>
        <v>259</v>
      </c>
      <c r="E18" s="20">
        <f>SUM($C18:D18)*('Chain Ladder'!D$34-1)</f>
        <v>323.77572559366757</v>
      </c>
      <c r="F18" s="20">
        <f>SUM($C18:E18)*('Chain Ladder'!E$34-1)</f>
        <v>259.30812632400188</v>
      </c>
      <c r="G18" s="20">
        <f>SUM($C18:F18)*('Chain Ladder'!F$34-1)</f>
        <v>134.39576585425812</v>
      </c>
      <c r="H18" s="20">
        <f>SUM($C18:G18)*('Chain Ladder'!G$34-1)</f>
        <v>62.646382450820326</v>
      </c>
      <c r="I18" s="20">
        <f>SUM($C18:H18)*('Chain Ladder'!H$34-1)</f>
        <v>28.116469253862668</v>
      </c>
      <c r="J18" s="20">
        <f>SUM($C18:I18)*('Chain Ladder'!I$34-1)</f>
        <v>12.480890210967557</v>
      </c>
      <c r="K18" s="20">
        <f>SUM($C18:J18)*('Chain Ladder'!J$34-1)</f>
        <v>5.4587906834025661</v>
      </c>
      <c r="L18" s="20">
        <f>SUM($C18:K18)*('Chain Ladder'!K$34-1)</f>
        <v>2.3721137742250633</v>
      </c>
      <c r="M18" s="20">
        <f>SUM($C18:L18)*('Chain Ladder'!L$34-1)</f>
        <v>1.0279053030523007</v>
      </c>
      <c r="N18" s="20">
        <f>SUM($C18:M18)*('Chain Ladder'!M$34-1)</f>
        <v>0.78378756260976801</v>
      </c>
      <c r="O18" s="20"/>
      <c r="P18" s="17"/>
      <c r="Q18" s="22"/>
      <c r="R18" s="16"/>
      <c r="S18" s="16"/>
      <c r="T18" s="22"/>
    </row>
    <row r="19" spans="1:20" ht="16" x14ac:dyDescent="0.2">
      <c r="A19" s="7">
        <f>'Exposure based'!A19</f>
        <v>15</v>
      </c>
      <c r="B19" s="19"/>
      <c r="C19" s="21">
        <f>Data!B16</f>
        <v>16</v>
      </c>
      <c r="D19" s="20">
        <f>SUM($C19:C19)*('Chain Ladder'!C$34-1)</f>
        <v>168.18604651162789</v>
      </c>
      <c r="E19" s="20">
        <f>SUM($C19:D19)*('Chain Ladder'!D$34-1)</f>
        <v>215.28870344235136</v>
      </c>
      <c r="F19" s="20">
        <f>SUM($C19:E19)*('Chain Ladder'!E$34-1)</f>
        <v>172.42216106843208</v>
      </c>
      <c r="G19" s="20">
        <f>SUM($C19:F19)*('Chain Ladder'!F$34-1)</f>
        <v>89.363988377610951</v>
      </c>
      <c r="H19" s="20">
        <f>SUM($C19:G19)*('Chain Ladder'!G$34-1)</f>
        <v>41.655557804592128</v>
      </c>
      <c r="I19" s="20">
        <f>SUM($C19:H19)*('Chain Ladder'!H$34-1)</f>
        <v>18.695528208428534</v>
      </c>
      <c r="J19" s="20">
        <f>SUM($C19:I19)*('Chain Ladder'!I$34-1)</f>
        <v>8.298937996042568</v>
      </c>
      <c r="K19" s="20">
        <f>SUM($C19:J19)*('Chain Ladder'!J$34-1)</f>
        <v>3.6297222913733784</v>
      </c>
      <c r="L19" s="20">
        <f>SUM($C19:K19)*('Chain Ladder'!K$34-1)</f>
        <v>1.5772933500010489</v>
      </c>
      <c r="M19" s="20">
        <f>SUM($C19:L19)*('Chain Ladder'!L$34-1)</f>
        <v>0.68348669298750886</v>
      </c>
      <c r="N19" s="20">
        <f>SUM($C19:M19)*('Chain Ladder'!M$34-1)</f>
        <v>0.52116509914107634</v>
      </c>
      <c r="O19" s="20"/>
      <c r="P19" s="17"/>
      <c r="Q19" s="22"/>
      <c r="R19" s="16"/>
      <c r="S19" s="16"/>
      <c r="T19" s="22"/>
    </row>
    <row r="20" spans="1:20" ht="16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3"/>
      <c r="S20" s="3"/>
    </row>
    <row r="21" spans="1:20" ht="17" thickBo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18"/>
      <c r="S21" s="3"/>
    </row>
    <row r="22" spans="1:20" ht="16" thickTop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</vt:lpstr>
      <vt:lpstr>Exposure based</vt:lpstr>
      <vt:lpstr>Exposure based IBNR</vt:lpstr>
      <vt:lpstr>Chain Ladder</vt:lpstr>
      <vt:lpstr>Chain Ladder based IBNR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Hart Louie D</cp:lastModifiedBy>
  <dcterms:created xsi:type="dcterms:W3CDTF">2023-08-03T03:12:42Z</dcterms:created>
  <dcterms:modified xsi:type="dcterms:W3CDTF">2024-10-27T15:29:02Z</dcterms:modified>
</cp:coreProperties>
</file>